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360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<sst xmlns="http://schemas.openxmlformats.org/spreadsheetml/2006/main" count="167" uniqueCount="100">
  <si>
    <t>　鵜野和夫「不動産の評価，権利調整と税務」</t>
  </si>
  <si>
    <t>の読者の参考として提供しているものです｡</t>
  </si>
  <si>
    <t>税務申告のときは､税務署で所定の用紙と「書き方」</t>
  </si>
  <si>
    <t>をもらてきて「書き方」にしたがって作成してください。</t>
  </si>
  <si>
    <t>　詳しい解説は､同著に書いてありますので､ここでは</t>
  </si>
  <si>
    <t>税金の計算サービス</t>
  </si>
  <si>
    <t>この計算サービスは､</t>
  </si>
  <si>
    <t>不明な個所などこのページを参照しながら使用してください。</t>
  </si>
  <si>
    <t>　また､同著の読者以外の方でも､税金の計算について</t>
  </si>
  <si>
    <t>知識のある方は自由に利用してください。</t>
  </si>
  <si>
    <t>次の順序で計算式が掲げてあるので､</t>
  </si>
  <si>
    <t>　必要な項目をクリックして計算してください。</t>
  </si>
  <si>
    <t>１．一般の所得税・住民税の計算式</t>
  </si>
  <si>
    <t>　　住宅ローン控除の還付金の計算</t>
  </si>
  <si>
    <t>　　貸地・貸家の権利金・更新料などの臨時所得の計算</t>
  </si>
  <si>
    <t>　　もできます。</t>
  </si>
  <si>
    <t>２．土地建物の譲渡所得の所得税・住民税の計算</t>
  </si>
  <si>
    <t>　　土地建物の長期譲渡・短期譲渡､居住用財産の特例､</t>
  </si>
  <si>
    <t>　　事業用資産の買換特例､　固定資産の交換特例､</t>
  </si>
  <si>
    <t>　　収用等の特例など所得計算と税額計算ができます。</t>
  </si>
  <si>
    <t>３．贈与税の計算</t>
  </si>
  <si>
    <t>　　一般の贈与のほか配偶者特別控除､住宅資金の贈与</t>
  </si>
  <si>
    <t>４．相続税の計算</t>
  </si>
  <si>
    <t>　　配偶者の優遇措置などもできます。</t>
  </si>
  <si>
    <t>この計算サービスは</t>
  </si>
  <si>
    <t>Excel　９７以上で</t>
  </si>
  <si>
    <t>お使いください。</t>
  </si>
  <si>
    <t>　なお､この表は､簡便な計算式によるものですから､実際の</t>
  </si>
  <si>
    <t>テスト中ですが､ご自由にお使い下さい。</t>
  </si>
  <si>
    <t>　に掲げてあります。</t>
  </si>
  <si>
    <t xml:space="preserve"> なお､この計算で法定相続分を求めるときの図解と解説が</t>
  </si>
  <si>
    <t>省略してあります｡同著での解説ページを､各計算式の解説欄</t>
  </si>
  <si>
    <t>改正・減価償却資産の償却率表</t>
  </si>
  <si>
    <t>耐用年数</t>
  </si>
  <si>
    <t>償却率</t>
  </si>
  <si>
    <t>定額法</t>
  </si>
  <si>
    <t>定率法</t>
  </si>
  <si>
    <t>平成１９年３月３１日以前に取得した資産は、</t>
  </si>
  <si>
    <t>　改正前の償却率で計算し、残存簿価が５％になった年の翌年から、</t>
  </si>
  <si>
    <t>その1/5ずつを５年間で備忘価格の１円になるまで均等償却をする。</t>
  </si>
  <si>
    <t>経過年数</t>
  </si>
  <si>
    <t>Ｈ１９．４．１以後取得</t>
  </si>
  <si>
    <t>償却費</t>
  </si>
  <si>
    <t>(例）取得価額　100、 耐用年数１０年、定率法</t>
  </si>
  <si>
    <t>期末簿価</t>
  </si>
  <si>
    <t>Ｈ１９．３．３１以前取得</t>
  </si>
  <si>
    <t>備忘価額１円</t>
  </si>
  <si>
    <t>詳しい解説は、</t>
  </si>
  <si>
    <t>＜a href="http://www.nta.go.jp/tutatu/sonota/syotoku/h19/6042/index.htm"&gt;ここ&lt;/a&gt;</t>
  </si>
  <si>
    <t>改定償却率</t>
  </si>
  <si>
    <t>保証率</t>
  </si>
  <si>
    <t>　　　ー</t>
  </si>
  <si>
    <t>　　　－</t>
  </si>
  <si>
    <t>期首簿価</t>
  </si>
  <si>
    <t>耐用年数</t>
  </si>
  <si>
    <t>調整前償却額</t>
  </si>
  <si>
    <t>償却保証額</t>
  </si>
  <si>
    <t>取得価額</t>
  </si>
  <si>
    <t>改定取得価額</t>
  </si>
  <si>
    <t>　低くなった年度の期首簿価を記入</t>
  </si>
  <si>
    <t>期首簿価＊償却率</t>
  </si>
  <si>
    <t>取得価額＊保証率</t>
  </si>
  <si>
    <t>当期償却額①</t>
  </si>
  <si>
    <t>期末簿価①</t>
  </si>
  <si>
    <t>当期償却額②</t>
  </si>
  <si>
    <t>期末簿価②</t>
  </si>
  <si>
    <t>計算式①</t>
  </si>
  <si>
    <t>で算出します</t>
  </si>
  <si>
    <t>調整前償却額が償却保証額より大または同額の年度まで</t>
  </si>
  <si>
    <t>計算式②</t>
  </si>
  <si>
    <t>で算出します。改定取得価額を記入してください。</t>
  </si>
  <si>
    <t>調整前償却額が償却保証額より低くなった年度から</t>
  </si>
  <si>
    <t>帳簿と左の数表により求める金額と率を入れてください</t>
  </si>
  <si>
    <t>改正後の定率法の償却計算表。　　白枠内の数値は例示です。</t>
  </si>
  <si>
    <t>個人の償却は強制償却ですが、</t>
  </si>
  <si>
    <t>　上記の当期償却額は法定限度額を示すものです。</t>
  </si>
  <si>
    <t>法人の償却は限度内まで任意償却になっていますので、</t>
  </si>
  <si>
    <t>定額法による償却額と残存価額</t>
  </si>
  <si>
    <t>取得価額</t>
  </si>
  <si>
    <t>償却額</t>
  </si>
  <si>
    <t>保証率</t>
  </si>
  <si>
    <t>改定償却額</t>
  </si>
  <si>
    <t>改定取得価額</t>
  </si>
  <si>
    <t>定率法による償却額と残存価額</t>
  </si>
  <si>
    <t>白枠内の数値は例です。求める額と率を記入してください。</t>
  </si>
  <si>
    <t>耐用年数・年</t>
  </si>
  <si>
    <t>の欄は補助計算です。</t>
  </si>
  <si>
    <t>鵜野和夫のホームページのトップへ</t>
  </si>
  <si>
    <t>改正・減価償却制度の解説は、</t>
  </si>
  <si>
    <t>「最近の不動産税制の改正」</t>
  </si>
  <si>
    <t>のぺージから閲覧できます</t>
  </si>
  <si>
    <t>に（権利調整）p..と掲げてありますので</t>
  </si>
  <si>
    <t>[相続税の路線価の閲覧と計算方法と相続税の解説]</t>
  </si>
  <si>
    <t>　　平成19年4月１日～平成24年3月31日に取得した資産から適用</t>
  </si>
  <si>
    <t>　　平成24年４月１日以後に取得した資産から適用</t>
  </si>
  <si>
    <t>初年度使用月数</t>
  </si>
  <si>
    <t>平成２５年度改正前の税率による贈与税・ 相続税の税額計算</t>
  </si>
  <si>
    <t>　　清文社　平成27年１１月５日版</t>
  </si>
  <si>
    <t>も追加してあります。</t>
  </si>
  <si>
    <t>平成28年3月3１日改正の現行の税制によって作成しています。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</si>
</sst>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_ "/>
    <numFmt numFmtId="179" formatCode="0.0000_ "/>
    <numFmt numFmtId="180" formatCode="0_ "/>
    <numFmt numFmtId="181" formatCode="0.000000_ "/>
    <numFmt numFmtId="182" formatCode="#,##0_ "/>
    <numFmt numFmtId="183" formatCode="#,##0.00_ "/>
    <numFmt numFmtId="184" formatCode="#,##0.000_ "/>
    <numFmt numFmtId="185" formatCode="#,##0_);[Red]\(#,##0\)"/>
    <numFmt numFmtId="186" formatCode="#,##0.000_);[Red]\(#,##0.000\)"/>
    <numFmt numFmtId="187" formatCode="#,##0.0_ "/>
    <numFmt numFmtId="188" formatCode="#,##0.0000_);[Red]\(#,##0.0000\)"/>
    <numFmt numFmtId="189" formatCode="#,##0.00000_);[Red]\(#,##0.00000\)"/>
    <numFmt numFmtId="190" formatCode="0.000_ "/>
    <numFmt numFmtId="191" formatCode="0.0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HGP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38" fontId="0" fillId="0" borderId="0" xfId="17" applyBorder="1" applyAlignment="1">
      <alignment/>
    </xf>
    <xf numFmtId="0" fontId="0" fillId="3" borderId="3" xfId="0" applyFill="1" applyBorder="1" applyAlignment="1">
      <alignment/>
    </xf>
    <xf numFmtId="0" fontId="2" fillId="4" borderId="6" xfId="0" applyFont="1" applyFill="1" applyBorder="1" applyAlignment="1">
      <alignment/>
    </xf>
    <xf numFmtId="0" fontId="0" fillId="0" borderId="6" xfId="0" applyBorder="1" applyAlignment="1">
      <alignment/>
    </xf>
    <xf numFmtId="0" fontId="0" fillId="5" borderId="1" xfId="0" applyFill="1" applyBorder="1" applyAlignment="1">
      <alignment/>
    </xf>
    <xf numFmtId="0" fontId="3" fillId="6" borderId="1" xfId="16" applyFill="1" applyBorder="1" applyAlignment="1">
      <alignment/>
    </xf>
    <xf numFmtId="0" fontId="0" fillId="7" borderId="2" xfId="0" applyFill="1" applyBorder="1" applyAlignment="1">
      <alignment/>
    </xf>
    <xf numFmtId="0" fontId="5" fillId="7" borderId="3" xfId="0" applyFont="1" applyFill="1" applyBorder="1" applyAlignment="1">
      <alignment/>
    </xf>
    <xf numFmtId="0" fontId="0" fillId="7" borderId="4" xfId="0" applyFill="1" applyBorder="1" applyAlignment="1">
      <alignment/>
    </xf>
    <xf numFmtId="0" fontId="0" fillId="7" borderId="7" xfId="0" applyFill="1" applyBorder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4" fontId="0" fillId="0" borderId="8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" xfId="0" applyNumberFormat="1" applyBorder="1" applyAlignment="1">
      <alignment/>
    </xf>
    <xf numFmtId="182" fontId="0" fillId="0" borderId="1" xfId="0" applyNumberFormat="1" applyBorder="1" applyAlignment="1">
      <alignment/>
    </xf>
    <xf numFmtId="184" fontId="0" fillId="0" borderId="2" xfId="0" applyNumberFormat="1" applyBorder="1" applyAlignment="1">
      <alignment/>
    </xf>
    <xf numFmtId="182" fontId="0" fillId="0" borderId="9" xfId="0" applyNumberFormat="1" applyBorder="1" applyAlignment="1">
      <alignment/>
    </xf>
    <xf numFmtId="185" fontId="0" fillId="0" borderId="1" xfId="0" applyNumberFormat="1" applyBorder="1" applyAlignment="1">
      <alignment/>
    </xf>
    <xf numFmtId="184" fontId="0" fillId="8" borderId="8" xfId="0" applyNumberFormat="1" applyFill="1" applyBorder="1" applyAlignment="1">
      <alignment/>
    </xf>
    <xf numFmtId="184" fontId="0" fillId="8" borderId="10" xfId="0" applyNumberFormat="1" applyFill="1" applyBorder="1" applyAlignment="1">
      <alignment/>
    </xf>
    <xf numFmtId="184" fontId="0" fillId="8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7" borderId="12" xfId="0" applyNumberFormat="1" applyFill="1" applyBorder="1" applyAlignment="1">
      <alignment/>
    </xf>
    <xf numFmtId="184" fontId="0" fillId="7" borderId="13" xfId="0" applyNumberFormat="1" applyFill="1" applyBorder="1" applyAlignment="1">
      <alignment/>
    </xf>
    <xf numFmtId="184" fontId="0" fillId="7" borderId="14" xfId="0" applyNumberFormat="1" applyFill="1" applyBorder="1" applyAlignment="1">
      <alignment/>
    </xf>
    <xf numFmtId="187" fontId="0" fillId="0" borderId="0" xfId="0" applyNumberFormat="1" applyAlignment="1">
      <alignment/>
    </xf>
    <xf numFmtId="184" fontId="0" fillId="0" borderId="8" xfId="0" applyNumberFormat="1" applyFill="1" applyBorder="1" applyAlignment="1">
      <alignment/>
    </xf>
    <xf numFmtId="0" fontId="0" fillId="0" borderId="11" xfId="0" applyBorder="1" applyAlignment="1">
      <alignment/>
    </xf>
    <xf numFmtId="185" fontId="0" fillId="0" borderId="9" xfId="0" applyNumberFormat="1" applyBorder="1" applyAlignment="1">
      <alignment/>
    </xf>
    <xf numFmtId="0" fontId="0" fillId="0" borderId="15" xfId="0" applyBorder="1" applyAlignment="1">
      <alignment/>
    </xf>
    <xf numFmtId="184" fontId="0" fillId="0" borderId="15" xfId="0" applyNumberFormat="1" applyFill="1" applyBorder="1" applyAlignment="1">
      <alignment/>
    </xf>
    <xf numFmtId="187" fontId="0" fillId="0" borderId="1" xfId="0" applyNumberFormat="1" applyBorder="1" applyAlignment="1">
      <alignment/>
    </xf>
    <xf numFmtId="187" fontId="0" fillId="0" borderId="1" xfId="0" applyNumberFormat="1" applyFill="1" applyBorder="1" applyAlignment="1">
      <alignment/>
    </xf>
    <xf numFmtId="185" fontId="0" fillId="8" borderId="12" xfId="0" applyNumberFormat="1" applyFill="1" applyBorder="1" applyAlignment="1">
      <alignment/>
    </xf>
    <xf numFmtId="0" fontId="0" fillId="8" borderId="13" xfId="0" applyFill="1" applyBorder="1" applyAlignment="1">
      <alignment/>
    </xf>
    <xf numFmtId="184" fontId="0" fillId="8" borderId="13" xfId="0" applyNumberFormat="1" applyFill="1" applyBorder="1" applyAlignment="1">
      <alignment/>
    </xf>
    <xf numFmtId="184" fontId="0" fillId="8" borderId="14" xfId="0" applyNumberFormat="1" applyFill="1" applyBorder="1" applyAlignment="1">
      <alignment/>
    </xf>
    <xf numFmtId="189" fontId="0" fillId="0" borderId="0" xfId="0" applyNumberFormat="1" applyAlignment="1">
      <alignment/>
    </xf>
    <xf numFmtId="184" fontId="0" fillId="0" borderId="9" xfId="0" applyNumberForma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5" xfId="0" applyNumberFormat="1" applyBorder="1" applyAlignment="1">
      <alignment/>
    </xf>
    <xf numFmtId="186" fontId="0" fillId="0" borderId="1" xfId="0" applyNumberFormat="1" applyBorder="1" applyAlignment="1">
      <alignment/>
    </xf>
    <xf numFmtId="189" fontId="0" fillId="0" borderId="1" xfId="0" applyNumberFormat="1" applyBorder="1" applyAlignment="1">
      <alignment/>
    </xf>
    <xf numFmtId="184" fontId="0" fillId="0" borderId="16" xfId="0" applyNumberFormat="1" applyBorder="1" applyAlignment="1">
      <alignment/>
    </xf>
    <xf numFmtId="182" fontId="0" fillId="0" borderId="16" xfId="0" applyNumberFormat="1" applyBorder="1" applyAlignment="1">
      <alignment/>
    </xf>
    <xf numFmtId="184" fontId="0" fillId="0" borderId="6" xfId="0" applyNumberFormat="1" applyBorder="1" applyAlignment="1">
      <alignment/>
    </xf>
    <xf numFmtId="184" fontId="0" fillId="8" borderId="17" xfId="0" applyNumberFormat="1" applyFill="1" applyBorder="1" applyAlignment="1">
      <alignment/>
    </xf>
    <xf numFmtId="184" fontId="0" fillId="8" borderId="18" xfId="0" applyNumberFormat="1" applyFill="1" applyBorder="1" applyAlignment="1">
      <alignment/>
    </xf>
    <xf numFmtId="184" fontId="0" fillId="8" borderId="19" xfId="0" applyNumberFormat="1" applyFill="1" applyBorder="1" applyAlignment="1">
      <alignment/>
    </xf>
    <xf numFmtId="190" fontId="0" fillId="0" borderId="1" xfId="0" applyNumberFormat="1" applyBorder="1" applyAlignment="1">
      <alignment/>
    </xf>
    <xf numFmtId="184" fontId="0" fillId="0" borderId="1" xfId="0" applyNumberFormat="1" applyFill="1" applyBorder="1" applyAlignment="1">
      <alignment/>
    </xf>
    <xf numFmtId="191" fontId="0" fillId="0" borderId="1" xfId="0" applyNumberFormat="1" applyBorder="1" applyAlignment="1">
      <alignment/>
    </xf>
    <xf numFmtId="0" fontId="0" fillId="9" borderId="13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10" xfId="0" applyFill="1" applyBorder="1" applyAlignment="1">
      <alignment/>
    </xf>
    <xf numFmtId="182" fontId="0" fillId="9" borderId="10" xfId="0" applyNumberFormat="1" applyFill="1" applyBorder="1" applyAlignment="1">
      <alignment/>
    </xf>
    <xf numFmtId="0" fontId="0" fillId="9" borderId="11" xfId="0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182" fontId="0" fillId="4" borderId="1" xfId="0" applyNumberFormat="1" applyFont="1" applyFill="1" applyBorder="1" applyAlignment="1">
      <alignment/>
    </xf>
    <xf numFmtId="182" fontId="0" fillId="10" borderId="5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82" fontId="0" fillId="0" borderId="0" xfId="0" applyNumberFormat="1" applyFont="1" applyFill="1" applyBorder="1" applyAlignment="1">
      <alignment/>
    </xf>
    <xf numFmtId="0" fontId="0" fillId="10" borderId="15" xfId="0" applyFont="1" applyFill="1" applyBorder="1" applyAlignment="1">
      <alignment/>
    </xf>
    <xf numFmtId="182" fontId="0" fillId="10" borderId="20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9" borderId="12" xfId="0" applyFill="1" applyBorder="1" applyAlignment="1">
      <alignment/>
    </xf>
    <xf numFmtId="0" fontId="0" fillId="4" borderId="16" xfId="0" applyFont="1" applyFill="1" applyBorder="1" applyAlignment="1">
      <alignment/>
    </xf>
    <xf numFmtId="182" fontId="0" fillId="4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20" xfId="0" applyNumberFormat="1" applyBorder="1" applyAlignment="1">
      <alignment/>
    </xf>
    <xf numFmtId="186" fontId="0" fillId="0" borderId="0" xfId="0" applyNumberFormat="1" applyBorder="1" applyAlignment="1">
      <alignment/>
    </xf>
    <xf numFmtId="0" fontId="0" fillId="8" borderId="8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/>
    </xf>
    <xf numFmtId="180" fontId="0" fillId="0" borderId="1" xfId="0" applyNumberFormat="1" applyBorder="1" applyAlignment="1">
      <alignment/>
    </xf>
    <xf numFmtId="184" fontId="0" fillId="9" borderId="1" xfId="0" applyNumberFormat="1" applyFill="1" applyBorder="1" applyAlignment="1">
      <alignment/>
    </xf>
    <xf numFmtId="0" fontId="0" fillId="9" borderId="7" xfId="0" applyFill="1" applyBorder="1" applyAlignment="1">
      <alignment/>
    </xf>
    <xf numFmtId="184" fontId="0" fillId="9" borderId="7" xfId="0" applyNumberFormat="1" applyFill="1" applyBorder="1" applyAlignment="1">
      <alignment/>
    </xf>
    <xf numFmtId="182" fontId="0" fillId="9" borderId="1" xfId="0" applyNumberFormat="1" applyFill="1" applyBorder="1" applyAlignment="1">
      <alignment/>
    </xf>
    <xf numFmtId="185" fontId="0" fillId="9" borderId="1" xfId="0" applyNumberFormat="1" applyFill="1" applyBorder="1" applyAlignment="1">
      <alignment/>
    </xf>
    <xf numFmtId="0" fontId="0" fillId="9" borderId="16" xfId="0" applyFill="1" applyBorder="1" applyAlignment="1">
      <alignment/>
    </xf>
    <xf numFmtId="184" fontId="0" fillId="9" borderId="16" xfId="0" applyNumberFormat="1" applyFill="1" applyBorder="1" applyAlignment="1">
      <alignment/>
    </xf>
    <xf numFmtId="182" fontId="0" fillId="9" borderId="15" xfId="0" applyNumberFormat="1" applyFill="1" applyBorder="1" applyAlignment="1">
      <alignment/>
    </xf>
    <xf numFmtId="0" fontId="0" fillId="11" borderId="22" xfId="0" applyFill="1" applyBorder="1" applyAlignment="1">
      <alignment/>
    </xf>
    <xf numFmtId="185" fontId="0" fillId="11" borderId="1" xfId="0" applyNumberFormat="1" applyFill="1" applyBorder="1" applyAlignment="1">
      <alignment/>
    </xf>
    <xf numFmtId="182" fontId="0" fillId="11" borderId="1" xfId="0" applyNumberFormat="1" applyFill="1" applyBorder="1" applyAlignment="1">
      <alignment/>
    </xf>
    <xf numFmtId="182" fontId="0" fillId="11" borderId="5" xfId="0" applyNumberFormat="1" applyFill="1" applyBorder="1" applyAlignment="1">
      <alignment/>
    </xf>
    <xf numFmtId="0" fontId="0" fillId="11" borderId="6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9" borderId="18" xfId="0" applyFill="1" applyBorder="1" applyAlignment="1">
      <alignment/>
    </xf>
    <xf numFmtId="0" fontId="0" fillId="9" borderId="19" xfId="0" applyFill="1" applyBorder="1" applyAlignment="1">
      <alignment/>
    </xf>
    <xf numFmtId="0" fontId="3" fillId="0" borderId="0" xfId="16" applyAlignment="1">
      <alignment/>
    </xf>
    <xf numFmtId="0" fontId="3" fillId="0" borderId="0" xfId="16" applyFont="1" applyAlignment="1">
      <alignment/>
    </xf>
    <xf numFmtId="0" fontId="3" fillId="6" borderId="1" xfId="16" applyFont="1" applyFill="1" applyBorder="1" applyAlignment="1">
      <alignment/>
    </xf>
    <xf numFmtId="0" fontId="0" fillId="3" borderId="2" xfId="0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0" fillId="8" borderId="18" xfId="0" applyFill="1" applyBorder="1" applyAlignment="1">
      <alignment/>
    </xf>
    <xf numFmtId="184" fontId="0" fillId="3" borderId="5" xfId="0" applyNumberFormat="1" applyFill="1" applyBorder="1" applyAlignment="1">
      <alignment/>
    </xf>
    <xf numFmtId="184" fontId="0" fillId="3" borderId="23" xfId="0" applyNumberFormat="1" applyFill="1" applyBorder="1" applyAlignment="1">
      <alignment/>
    </xf>
    <xf numFmtId="184" fontId="0" fillId="3" borderId="24" xfId="0" applyNumberFormat="1" applyFill="1" applyBorder="1" applyAlignment="1">
      <alignment/>
    </xf>
    <xf numFmtId="184" fontId="0" fillId="3" borderId="25" xfId="0" applyNumberFormat="1" applyFill="1" applyBorder="1" applyAlignment="1">
      <alignment/>
    </xf>
    <xf numFmtId="184" fontId="0" fillId="0" borderId="5" xfId="0" applyNumberFormat="1" applyFill="1" applyBorder="1" applyAlignment="1">
      <alignment/>
    </xf>
    <xf numFmtId="184" fontId="0" fillId="0" borderId="20" xfId="0" applyNumberFormat="1" applyFill="1" applyBorder="1" applyAlignment="1">
      <alignment/>
    </xf>
    <xf numFmtId="189" fontId="0" fillId="0" borderId="7" xfId="0" applyNumberFormat="1" applyFill="1" applyBorder="1" applyAlignment="1">
      <alignment/>
    </xf>
    <xf numFmtId="186" fontId="0" fillId="0" borderId="1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xcel\zei-shotoku.xls" TargetMode="External" /><Relationship Id="rId2" Type="http://schemas.openxmlformats.org/officeDocument/2006/relationships/hyperlink" Target="Excel\zei-jouto.xls" TargetMode="External" /><Relationship Id="rId3" Type="http://schemas.openxmlformats.org/officeDocument/2006/relationships/hyperlink" Target="Excel\zei-zouyo.xls" TargetMode="External" /><Relationship Id="rId4" Type="http://schemas.openxmlformats.org/officeDocument/2006/relationships/hyperlink" Target="Excel\zei-souzoku.xls" TargetMode="External" /><Relationship Id="rId5" Type="http://schemas.openxmlformats.org/officeDocument/2006/relationships/hyperlink" Target="index.htm" TargetMode="External" /><Relationship Id="rId6" Type="http://schemas.openxmlformats.org/officeDocument/2006/relationships/hyperlink" Target="zeisei.htm" TargetMode="External" /><Relationship Id="rId7" Type="http://schemas.openxmlformats.org/officeDocument/2006/relationships/hyperlink" Target="s3.htm" TargetMode="External" /><Relationship Id="rId8" Type="http://schemas.openxmlformats.org/officeDocument/2006/relationships/hyperlink" Target="zeisei.ht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94"/>
  <sheetViews>
    <sheetView tabSelected="1" workbookViewId="0" topLeftCell="A1">
      <selection activeCell="D9" sqref="D9"/>
    </sheetView>
  </sheetViews>
  <sheetFormatPr defaultColWidth="9.00390625" defaultRowHeight="13.5"/>
  <cols>
    <col min="1" max="1" width="0.875" style="0" customWidth="1"/>
    <col min="2" max="2" width="49.25390625" style="0" customWidth="1"/>
    <col min="3" max="3" width="1.00390625" style="0" customWidth="1"/>
    <col min="4" max="4" width="50.625" style="0" customWidth="1"/>
    <col min="5" max="5" width="1.12109375" style="0" customWidth="1"/>
    <col min="6" max="6" width="2.75390625" style="0" customWidth="1"/>
    <col min="10" max="10" width="10.25390625" style="0" customWidth="1"/>
    <col min="11" max="11" width="12.125" style="0" bestFit="1" customWidth="1"/>
    <col min="12" max="12" width="3.625" style="0" customWidth="1"/>
    <col min="13" max="13" width="10.00390625" style="0" customWidth="1"/>
    <col min="14" max="14" width="9.75390625" style="0" customWidth="1"/>
    <col min="15" max="15" width="11.50390625" style="0" customWidth="1"/>
    <col min="16" max="16" width="13.375" style="0" customWidth="1"/>
    <col min="17" max="17" width="4.00390625" style="0" customWidth="1"/>
    <col min="18" max="18" width="2.875" style="0" customWidth="1"/>
    <col min="20" max="20" width="9.875" style="0" bestFit="1" customWidth="1"/>
    <col min="21" max="21" width="11.00390625" style="0" customWidth="1"/>
    <col min="22" max="22" width="10.625" style="0" customWidth="1"/>
    <col min="23" max="23" width="12.625" style="0" customWidth="1"/>
    <col min="24" max="24" width="13.875" style="0" customWidth="1"/>
    <col min="25" max="25" width="11.125" style="0" customWidth="1"/>
    <col min="26" max="26" width="12.625" style="0" customWidth="1"/>
    <col min="31" max="31" width="10.75390625" style="0" customWidth="1"/>
    <col min="37" max="37" width="14.50390625" style="0" customWidth="1"/>
    <col min="45" max="45" width="14.125" style="0" customWidth="1"/>
  </cols>
  <sheetData>
    <row r="1" spans="7:34" ht="13.5">
      <c r="G1" t="s">
        <v>88</v>
      </c>
      <c r="J1" s="119" t="s">
        <v>89</v>
      </c>
      <c r="M1" t="s">
        <v>90</v>
      </c>
      <c r="AB1" t="s">
        <v>88</v>
      </c>
      <c r="AE1" s="119" t="s">
        <v>89</v>
      </c>
      <c r="AH1" t="s">
        <v>90</v>
      </c>
    </row>
    <row r="2" ht="14.25" thickBot="1">
      <c r="B2" s="120" t="s">
        <v>87</v>
      </c>
    </row>
    <row r="3" spans="7:47" ht="14.25" thickBot="1">
      <c r="G3" s="30" t="s">
        <v>32</v>
      </c>
      <c r="H3" s="31"/>
      <c r="I3" s="32"/>
      <c r="J3" s="33"/>
      <c r="K3" s="34"/>
      <c r="L3" s="34"/>
      <c r="M3" s="95" t="s">
        <v>77</v>
      </c>
      <c r="N3" s="96"/>
      <c r="O3" s="96"/>
      <c r="P3" s="96"/>
      <c r="Q3" s="98"/>
      <c r="S3" s="95" t="s">
        <v>83</v>
      </c>
      <c r="T3" s="96"/>
      <c r="U3" s="96"/>
      <c r="V3" s="96"/>
      <c r="W3" s="98"/>
      <c r="Y3" s="114"/>
      <c r="Z3" t="s">
        <v>86</v>
      </c>
      <c r="AB3" s="30" t="s">
        <v>32</v>
      </c>
      <c r="AC3" s="31"/>
      <c r="AD3" s="32"/>
      <c r="AE3" s="33"/>
      <c r="AF3" s="34"/>
      <c r="AG3" s="34"/>
      <c r="AH3" s="95" t="s">
        <v>77</v>
      </c>
      <c r="AI3" s="96"/>
      <c r="AJ3" s="96"/>
      <c r="AK3" s="96"/>
      <c r="AL3" s="98"/>
      <c r="AN3" s="95" t="s">
        <v>83</v>
      </c>
      <c r="AO3" s="96"/>
      <c r="AP3" s="96"/>
      <c r="AQ3" s="96"/>
      <c r="AR3" s="98"/>
      <c r="AT3" s="114"/>
      <c r="AU3" t="s">
        <v>86</v>
      </c>
    </row>
    <row r="4" spans="2:44" ht="19.5" thickBot="1">
      <c r="B4" s="13" t="s">
        <v>5</v>
      </c>
      <c r="E4" s="6"/>
      <c r="G4" s="35" t="s">
        <v>94</v>
      </c>
      <c r="H4" s="36"/>
      <c r="I4" s="36"/>
      <c r="J4" s="36"/>
      <c r="K4" s="37"/>
      <c r="L4" s="33"/>
      <c r="M4" s="97" t="s">
        <v>84</v>
      </c>
      <c r="N4" s="99"/>
      <c r="O4" s="99"/>
      <c r="P4" s="99"/>
      <c r="Q4" s="100"/>
      <c r="S4" s="97" t="s">
        <v>84</v>
      </c>
      <c r="T4" s="99"/>
      <c r="U4" s="99"/>
      <c r="V4" s="99"/>
      <c r="W4" s="100"/>
      <c r="AB4" s="126" t="s">
        <v>93</v>
      </c>
      <c r="AC4" s="127"/>
      <c r="AD4" s="127"/>
      <c r="AE4" s="127"/>
      <c r="AF4" s="128"/>
      <c r="AG4" s="129"/>
      <c r="AH4" s="125" t="s">
        <v>84</v>
      </c>
      <c r="AI4" s="99"/>
      <c r="AJ4" s="99"/>
      <c r="AK4" s="99"/>
      <c r="AL4" s="100"/>
      <c r="AN4" s="97" t="s">
        <v>84</v>
      </c>
      <c r="AO4" s="99"/>
      <c r="AP4" s="99"/>
      <c r="AQ4" s="99"/>
      <c r="AR4" s="100"/>
    </row>
    <row r="5" spans="2:46" ht="14.25" thickBot="1">
      <c r="B5" s="14" t="s">
        <v>6</v>
      </c>
      <c r="D5" s="1" t="s">
        <v>10</v>
      </c>
      <c r="E5" s="6"/>
      <c r="M5" s="33"/>
      <c r="N5" s="1" t="s">
        <v>78</v>
      </c>
      <c r="O5" s="26">
        <v>1000000</v>
      </c>
      <c r="P5" s="1" t="s">
        <v>85</v>
      </c>
      <c r="Q5" s="1">
        <v>18</v>
      </c>
      <c r="S5" s="33"/>
      <c r="T5" s="1" t="s">
        <v>78</v>
      </c>
      <c r="U5" s="26">
        <v>1000000</v>
      </c>
      <c r="V5" s="1" t="s">
        <v>85</v>
      </c>
      <c r="W5" s="101">
        <v>15</v>
      </c>
      <c r="X5" s="1" t="s">
        <v>80</v>
      </c>
      <c r="Y5" s="66">
        <v>0.04565</v>
      </c>
      <c r="AH5" s="33"/>
      <c r="AI5" s="1" t="s">
        <v>78</v>
      </c>
      <c r="AJ5" s="26">
        <v>1000000</v>
      </c>
      <c r="AK5" s="1" t="s">
        <v>85</v>
      </c>
      <c r="AL5" s="1">
        <v>18</v>
      </c>
      <c r="AN5" s="33"/>
      <c r="AO5" s="1" t="s">
        <v>78</v>
      </c>
      <c r="AP5" s="26">
        <v>1000000</v>
      </c>
      <c r="AQ5" s="1" t="s">
        <v>85</v>
      </c>
      <c r="AR5" s="101">
        <v>15</v>
      </c>
      <c r="AS5" s="1" t="s">
        <v>80</v>
      </c>
      <c r="AT5" s="66">
        <v>0.03217</v>
      </c>
    </row>
    <row r="6" spans="2:46" ht="14.25" thickBot="1">
      <c r="B6" s="2" t="s">
        <v>0</v>
      </c>
      <c r="D6" s="1" t="s">
        <v>11</v>
      </c>
      <c r="E6" s="8"/>
      <c r="G6" s="21"/>
      <c r="H6" s="21"/>
      <c r="I6" s="21"/>
      <c r="J6" s="21"/>
      <c r="K6" s="21"/>
      <c r="L6" s="21"/>
      <c r="M6" s="21"/>
      <c r="N6" s="1" t="s">
        <v>34</v>
      </c>
      <c r="O6" s="1">
        <v>0.056</v>
      </c>
      <c r="P6" s="1" t="s">
        <v>95</v>
      </c>
      <c r="Q6" s="1">
        <v>4</v>
      </c>
      <c r="S6" s="21"/>
      <c r="T6" s="1" t="s">
        <v>34</v>
      </c>
      <c r="U6" s="25">
        <v>0.133</v>
      </c>
      <c r="V6" s="1" t="s">
        <v>49</v>
      </c>
      <c r="W6" s="25">
        <v>0.143</v>
      </c>
      <c r="X6" s="1" t="s">
        <v>95</v>
      </c>
      <c r="Y6" s="1">
        <v>5</v>
      </c>
      <c r="AB6" s="21"/>
      <c r="AC6" s="21"/>
      <c r="AD6" s="21"/>
      <c r="AE6" s="21"/>
      <c r="AF6" s="21"/>
      <c r="AG6" s="21"/>
      <c r="AH6" s="21"/>
      <c r="AI6" s="1" t="s">
        <v>34</v>
      </c>
      <c r="AJ6" s="1">
        <v>0.056</v>
      </c>
      <c r="AK6" s="1" t="s">
        <v>95</v>
      </c>
      <c r="AL6" s="1">
        <v>5</v>
      </c>
      <c r="AN6" s="21"/>
      <c r="AO6" s="1" t="s">
        <v>34</v>
      </c>
      <c r="AP6" s="25">
        <v>0.167</v>
      </c>
      <c r="AQ6" s="1" t="s">
        <v>49</v>
      </c>
      <c r="AR6" s="25">
        <v>0.2</v>
      </c>
      <c r="AS6" s="1" t="s">
        <v>95</v>
      </c>
      <c r="AT6" s="1">
        <v>5</v>
      </c>
    </row>
    <row r="7" spans="2:47" ht="14.25" thickBot="1">
      <c r="B7" s="4"/>
      <c r="D7" s="1"/>
      <c r="E7" s="8"/>
      <c r="G7" s="27" t="s">
        <v>33</v>
      </c>
      <c r="H7" s="60" t="s">
        <v>35</v>
      </c>
      <c r="I7" s="52" t="s">
        <v>36</v>
      </c>
      <c r="J7" s="53"/>
      <c r="K7" s="54"/>
      <c r="L7" s="24"/>
      <c r="M7" s="102" t="s">
        <v>40</v>
      </c>
      <c r="N7" s="107" t="s">
        <v>53</v>
      </c>
      <c r="O7" s="107" t="s">
        <v>79</v>
      </c>
      <c r="P7" s="108" t="s">
        <v>44</v>
      </c>
      <c r="S7" s="102" t="s">
        <v>40</v>
      </c>
      <c r="T7" s="103" t="s">
        <v>53</v>
      </c>
      <c r="U7" s="103" t="s">
        <v>79</v>
      </c>
      <c r="V7" s="104" t="s">
        <v>44</v>
      </c>
      <c r="W7" s="110" t="s">
        <v>55</v>
      </c>
      <c r="X7" s="110" t="s">
        <v>56</v>
      </c>
      <c r="Y7" s="110" t="s">
        <v>81</v>
      </c>
      <c r="Z7" s="110" t="s">
        <v>82</v>
      </c>
      <c r="AB7" s="27" t="s">
        <v>33</v>
      </c>
      <c r="AC7" s="60" t="s">
        <v>35</v>
      </c>
      <c r="AD7" s="52" t="s">
        <v>36</v>
      </c>
      <c r="AE7" s="53"/>
      <c r="AF7" s="54"/>
      <c r="AG7" s="24"/>
      <c r="AH7" s="102" t="s">
        <v>40</v>
      </c>
      <c r="AI7" s="107" t="s">
        <v>53</v>
      </c>
      <c r="AJ7" s="107" t="s">
        <v>79</v>
      </c>
      <c r="AK7" s="108" t="s">
        <v>44</v>
      </c>
      <c r="AN7" s="102" t="s">
        <v>40</v>
      </c>
      <c r="AO7" s="103" t="s">
        <v>53</v>
      </c>
      <c r="AP7" s="103" t="s">
        <v>79</v>
      </c>
      <c r="AQ7" s="104" t="s">
        <v>44</v>
      </c>
      <c r="AR7" s="110" t="s">
        <v>55</v>
      </c>
      <c r="AS7" s="110" t="s">
        <v>56</v>
      </c>
      <c r="AT7" s="110" t="s">
        <v>81</v>
      </c>
      <c r="AU7" s="110" t="s">
        <v>82</v>
      </c>
    </row>
    <row r="8" spans="2:47" ht="13.5">
      <c r="B8" s="12" t="s">
        <v>97</v>
      </c>
      <c r="D8" s="1"/>
      <c r="E8" s="8"/>
      <c r="G8" s="28"/>
      <c r="H8" s="23" t="s">
        <v>34</v>
      </c>
      <c r="I8" s="51" t="s">
        <v>34</v>
      </c>
      <c r="J8" s="58" t="s">
        <v>49</v>
      </c>
      <c r="K8" s="59" t="s">
        <v>50</v>
      </c>
      <c r="L8" s="88"/>
      <c r="M8" s="105">
        <v>1</v>
      </c>
      <c r="N8" s="105">
        <f>O5</f>
        <v>1000000</v>
      </c>
      <c r="O8" s="105">
        <f>O5*O6*Q6/12</f>
        <v>18666.666666666668</v>
      </c>
      <c r="P8" s="105">
        <f aca="true" t="shared" si="0" ref="P8:P30">IF((N8-O8)=0,1,N8-O8)</f>
        <v>981333.3333333334</v>
      </c>
      <c r="S8" s="105">
        <v>1</v>
      </c>
      <c r="T8" s="106">
        <f>U5</f>
        <v>1000000</v>
      </c>
      <c r="U8" s="106">
        <f aca="true" t="shared" si="1" ref="U8:U19">IF(Y8&gt;T8,T8-1,IF(W8&gt;=X8,W8,Y8))</f>
        <v>55417</v>
      </c>
      <c r="V8" s="106">
        <f aca="true" t="shared" si="2" ref="V8:V19">IF((T8-U8)&gt;1,(T8-U8),1)</f>
        <v>944583</v>
      </c>
      <c r="W8" s="111">
        <f>ROUNDUP(T8*U6*Y6/12,0)</f>
        <v>55417</v>
      </c>
      <c r="X8" s="111">
        <f>ROUNDUP(U5*Y5,0)</f>
        <v>45650</v>
      </c>
      <c r="Y8" s="111">
        <v>0</v>
      </c>
      <c r="Z8" s="112">
        <v>0</v>
      </c>
      <c r="AB8" s="28"/>
      <c r="AC8" s="23" t="s">
        <v>34</v>
      </c>
      <c r="AD8" s="51" t="s">
        <v>34</v>
      </c>
      <c r="AE8" s="58" t="s">
        <v>49</v>
      </c>
      <c r="AF8" s="59" t="s">
        <v>50</v>
      </c>
      <c r="AG8" s="88"/>
      <c r="AH8" s="105">
        <v>1</v>
      </c>
      <c r="AI8" s="105">
        <f>AJ5</f>
        <v>1000000</v>
      </c>
      <c r="AJ8" s="105">
        <f>AJ5*AJ6*AL6/12</f>
        <v>23333.333333333332</v>
      </c>
      <c r="AK8" s="105">
        <f aca="true" t="shared" si="3" ref="AK8:AK57">IF((AI8-AJ8)=0,1,AI8-AJ8)</f>
        <v>976666.6666666666</v>
      </c>
      <c r="AN8" s="105">
        <v>1</v>
      </c>
      <c r="AO8" s="106">
        <f>AP5</f>
        <v>1000000</v>
      </c>
      <c r="AP8" s="106">
        <f aca="true" t="shared" si="4" ref="AP8:AP34">IF(AT8&gt;AO8,AO8-1,IF(AR8&gt;=AS8,AR8,AT8))</f>
        <v>69584</v>
      </c>
      <c r="AQ8" s="106">
        <f aca="true" t="shared" si="5" ref="AQ8:AQ34">IF((AO8-AP8)&gt;1,(AO8-AP8),1)</f>
        <v>930416</v>
      </c>
      <c r="AR8" s="111">
        <f>ROUNDUP(AO8*AP6*AT6/12,0)</f>
        <v>69584</v>
      </c>
      <c r="AS8" s="111">
        <f>ROUNDUP(AP5*AT5,0)</f>
        <v>32170</v>
      </c>
      <c r="AT8" s="111">
        <v>0</v>
      </c>
      <c r="AU8" s="112">
        <v>0</v>
      </c>
    </row>
    <row r="9" spans="2:47" ht="13.5">
      <c r="B9" s="3" t="s">
        <v>1</v>
      </c>
      <c r="D9" s="16" t="s">
        <v>12</v>
      </c>
      <c r="E9" s="8"/>
      <c r="G9" s="26">
        <v>2</v>
      </c>
      <c r="H9" s="25">
        <f aca="true" t="shared" si="6" ref="H9:H37">ROUNDUP(1/G9,3)</f>
        <v>0.5</v>
      </c>
      <c r="I9" s="130">
        <v>1</v>
      </c>
      <c r="J9" s="133" t="s">
        <v>51</v>
      </c>
      <c r="K9" s="57" t="s">
        <v>52</v>
      </c>
      <c r="L9" s="89"/>
      <c r="M9" s="105">
        <v>2</v>
      </c>
      <c r="N9" s="105">
        <f aca="true" t="shared" si="7" ref="N9:N30">P8</f>
        <v>981333.3333333334</v>
      </c>
      <c r="O9" s="105">
        <f>IF((N9-O8)&lt;1,N9-1,O5*O6)</f>
        <v>56000</v>
      </c>
      <c r="P9" s="105">
        <f t="shared" si="0"/>
        <v>925333.3333333334</v>
      </c>
      <c r="S9" s="105">
        <v>2</v>
      </c>
      <c r="T9" s="106">
        <f aca="true" t="shared" si="8" ref="T9:T19">V8</f>
        <v>944583</v>
      </c>
      <c r="U9" s="106">
        <f t="shared" si="1"/>
        <v>125630</v>
      </c>
      <c r="V9" s="106">
        <f t="shared" si="2"/>
        <v>818953</v>
      </c>
      <c r="W9" s="111">
        <f>ROUNDUP(T9*U6,0)</f>
        <v>125630</v>
      </c>
      <c r="X9" s="111">
        <f aca="true" t="shared" si="9" ref="X9:X19">X8</f>
        <v>45650</v>
      </c>
      <c r="Y9" s="111">
        <f>ROUNDUP(Z9*W6,0)</f>
        <v>0</v>
      </c>
      <c r="Z9" s="112">
        <f aca="true" t="shared" si="10" ref="Z9:Z19">IF(W9&gt;=X9,0,IF(Z8&gt;0,Z8,T9))</f>
        <v>0</v>
      </c>
      <c r="AB9" s="26">
        <v>2</v>
      </c>
      <c r="AC9" s="25">
        <f aca="true" t="shared" si="11" ref="AC9:AC57">ROUNDUP(1/AB9,3)</f>
        <v>0.5</v>
      </c>
      <c r="AD9" s="55">
        <v>1</v>
      </c>
      <c r="AE9" s="56" t="s">
        <v>51</v>
      </c>
      <c r="AF9" s="57" t="s">
        <v>52</v>
      </c>
      <c r="AG9" s="89"/>
      <c r="AH9" s="105">
        <v>2</v>
      </c>
      <c r="AI9" s="105">
        <f aca="true" t="shared" si="12" ref="AI9:AI57">AK8</f>
        <v>976666.6666666666</v>
      </c>
      <c r="AJ9" s="105">
        <f>IF((AI9-AJ8)&lt;1,AI9-1,AJ5*AJ6)</f>
        <v>56000</v>
      </c>
      <c r="AK9" s="105">
        <f t="shared" si="3"/>
        <v>920666.6666666666</v>
      </c>
      <c r="AN9" s="105">
        <v>2</v>
      </c>
      <c r="AO9" s="106">
        <f aca="true" t="shared" si="13" ref="AO9:AO34">AQ8</f>
        <v>930416</v>
      </c>
      <c r="AP9" s="106">
        <f t="shared" si="4"/>
        <v>155380</v>
      </c>
      <c r="AQ9" s="106">
        <f t="shared" si="5"/>
        <v>775036</v>
      </c>
      <c r="AR9" s="111">
        <f>ROUNDUP(AO9*AP6,0)</f>
        <v>155380</v>
      </c>
      <c r="AS9" s="111">
        <f aca="true" t="shared" si="14" ref="AS9:AS34">AS8</f>
        <v>32170</v>
      </c>
      <c r="AT9" s="111">
        <f>ROUNDUP(AU9*AR6,0)</f>
        <v>0</v>
      </c>
      <c r="AU9" s="112">
        <f aca="true" t="shared" si="15" ref="AU9:AU34">IF(AR9&gt;=AS9,0,IF(AU8&gt;0,AU8,AO9))</f>
        <v>0</v>
      </c>
    </row>
    <row r="10" spans="2:47" ht="13.5">
      <c r="B10" s="3" t="s">
        <v>4</v>
      </c>
      <c r="D10" s="15" t="s">
        <v>13</v>
      </c>
      <c r="E10" s="8"/>
      <c r="G10" s="26">
        <v>3</v>
      </c>
      <c r="H10" s="25">
        <f t="shared" si="6"/>
        <v>0.334</v>
      </c>
      <c r="I10" s="130">
        <v>0.667</v>
      </c>
      <c r="J10" s="133">
        <v>1</v>
      </c>
      <c r="K10" s="57">
        <v>0.11089</v>
      </c>
      <c r="L10" s="89"/>
      <c r="M10" s="105">
        <v>3</v>
      </c>
      <c r="N10" s="105">
        <f t="shared" si="7"/>
        <v>925333.3333333334</v>
      </c>
      <c r="O10" s="105">
        <f aca="true" t="shared" si="16" ref="O10:O30">IF((N10-O9)&lt;1,N10-1,O9)</f>
        <v>56000</v>
      </c>
      <c r="P10" s="105">
        <f t="shared" si="0"/>
        <v>869333.3333333334</v>
      </c>
      <c r="S10" s="105">
        <v>3</v>
      </c>
      <c r="T10" s="106">
        <f t="shared" si="8"/>
        <v>818953</v>
      </c>
      <c r="U10" s="106">
        <f t="shared" si="1"/>
        <v>108921</v>
      </c>
      <c r="V10" s="106">
        <f t="shared" si="2"/>
        <v>710032</v>
      </c>
      <c r="W10" s="111">
        <f>ROUNDUP(T10*U6,0)</f>
        <v>108921</v>
      </c>
      <c r="X10" s="111">
        <f t="shared" si="9"/>
        <v>45650</v>
      </c>
      <c r="Y10" s="111">
        <f>ROUNDUP(Z10*W6,0)</f>
        <v>0</v>
      </c>
      <c r="Z10" s="112">
        <f t="shared" si="10"/>
        <v>0</v>
      </c>
      <c r="AB10" s="26">
        <v>3</v>
      </c>
      <c r="AC10" s="25">
        <f t="shared" si="11"/>
        <v>0.334</v>
      </c>
      <c r="AD10" s="55">
        <f aca="true" t="shared" si="17" ref="AD10:AD37">ROUNDUP(1/AB10*2.5,4)</f>
        <v>0.8334</v>
      </c>
      <c r="AE10" s="56">
        <v>1</v>
      </c>
      <c r="AF10" s="57">
        <v>0.02789</v>
      </c>
      <c r="AG10" s="89"/>
      <c r="AH10" s="105">
        <v>3</v>
      </c>
      <c r="AI10" s="105">
        <f t="shared" si="12"/>
        <v>920666.6666666666</v>
      </c>
      <c r="AJ10" s="105">
        <f aca="true" t="shared" si="18" ref="AJ10:AJ57">IF((AI10-AJ9)&lt;1,AI10-1,AJ9)</f>
        <v>56000</v>
      </c>
      <c r="AK10" s="105">
        <f t="shared" si="3"/>
        <v>864666.6666666666</v>
      </c>
      <c r="AN10" s="105">
        <v>3</v>
      </c>
      <c r="AO10" s="106">
        <f t="shared" si="13"/>
        <v>775036</v>
      </c>
      <c r="AP10" s="106">
        <f t="shared" si="4"/>
        <v>129432</v>
      </c>
      <c r="AQ10" s="106">
        <f t="shared" si="5"/>
        <v>645604</v>
      </c>
      <c r="AR10" s="111">
        <f>ROUNDUP(AO10*AP6,0)</f>
        <v>129432</v>
      </c>
      <c r="AS10" s="111">
        <f t="shared" si="14"/>
        <v>32170</v>
      </c>
      <c r="AT10" s="111">
        <f>ROUNDUP(AU10*AR6,0)</f>
        <v>0</v>
      </c>
      <c r="AU10" s="112">
        <f t="shared" si="15"/>
        <v>0</v>
      </c>
    </row>
    <row r="11" spans="2:47" ht="13.5">
      <c r="B11" s="3" t="s">
        <v>31</v>
      </c>
      <c r="D11" s="15" t="s">
        <v>14</v>
      </c>
      <c r="E11" s="8"/>
      <c r="G11" s="26">
        <v>4</v>
      </c>
      <c r="H11" s="25">
        <f t="shared" si="6"/>
        <v>0.25</v>
      </c>
      <c r="I11" s="130">
        <v>0.5</v>
      </c>
      <c r="J11" s="133">
        <v>1</v>
      </c>
      <c r="K11" s="57">
        <v>0.12499</v>
      </c>
      <c r="L11" s="89"/>
      <c r="M11" s="105">
        <v>4</v>
      </c>
      <c r="N11" s="105">
        <f t="shared" si="7"/>
        <v>869333.3333333334</v>
      </c>
      <c r="O11" s="105">
        <f t="shared" si="16"/>
        <v>56000</v>
      </c>
      <c r="P11" s="105">
        <f t="shared" si="0"/>
        <v>813333.3333333334</v>
      </c>
      <c r="S11" s="105">
        <v>4</v>
      </c>
      <c r="T11" s="106">
        <f t="shared" si="8"/>
        <v>710032</v>
      </c>
      <c r="U11" s="106">
        <f t="shared" si="1"/>
        <v>94435</v>
      </c>
      <c r="V11" s="106">
        <f t="shared" si="2"/>
        <v>615597</v>
      </c>
      <c r="W11" s="111">
        <f>ROUNDUP(T11*U6,0)</f>
        <v>94435</v>
      </c>
      <c r="X11" s="111">
        <f t="shared" si="9"/>
        <v>45650</v>
      </c>
      <c r="Y11" s="111">
        <f>ROUNDUP(Z11*W6,0)</f>
        <v>0</v>
      </c>
      <c r="Z11" s="112">
        <f t="shared" si="10"/>
        <v>0</v>
      </c>
      <c r="AB11" s="26">
        <v>4</v>
      </c>
      <c r="AC11" s="25">
        <f t="shared" si="11"/>
        <v>0.25</v>
      </c>
      <c r="AD11" s="55">
        <f t="shared" si="17"/>
        <v>0.625</v>
      </c>
      <c r="AE11" s="56">
        <v>1</v>
      </c>
      <c r="AF11" s="57">
        <v>0.05274</v>
      </c>
      <c r="AG11" s="89"/>
      <c r="AH11" s="105">
        <v>4</v>
      </c>
      <c r="AI11" s="105">
        <f t="shared" si="12"/>
        <v>864666.6666666666</v>
      </c>
      <c r="AJ11" s="105">
        <f t="shared" si="18"/>
        <v>56000</v>
      </c>
      <c r="AK11" s="105">
        <f t="shared" si="3"/>
        <v>808666.6666666666</v>
      </c>
      <c r="AN11" s="105">
        <v>4</v>
      </c>
      <c r="AO11" s="106">
        <f t="shared" si="13"/>
        <v>645604</v>
      </c>
      <c r="AP11" s="106">
        <f t="shared" si="4"/>
        <v>107816</v>
      </c>
      <c r="AQ11" s="106">
        <f t="shared" si="5"/>
        <v>537788</v>
      </c>
      <c r="AR11" s="111">
        <f>ROUNDUP(AO11*AP6,0)</f>
        <v>107816</v>
      </c>
      <c r="AS11" s="111">
        <f t="shared" si="14"/>
        <v>32170</v>
      </c>
      <c r="AT11" s="111">
        <f>ROUNDUP(AU11*AR6,0)</f>
        <v>0</v>
      </c>
      <c r="AU11" s="112">
        <f t="shared" si="15"/>
        <v>0</v>
      </c>
    </row>
    <row r="12" spans="2:47" ht="13.5">
      <c r="B12" s="7" t="s">
        <v>91</v>
      </c>
      <c r="D12" s="15" t="s">
        <v>15</v>
      </c>
      <c r="E12" s="8"/>
      <c r="G12" s="26">
        <v>5</v>
      </c>
      <c r="H12" s="25">
        <f t="shared" si="6"/>
        <v>0.2</v>
      </c>
      <c r="I12" s="130">
        <v>0.4</v>
      </c>
      <c r="J12" s="133">
        <v>0.5</v>
      </c>
      <c r="K12" s="57">
        <v>0.108</v>
      </c>
      <c r="L12" s="89"/>
      <c r="M12" s="105">
        <v>5</v>
      </c>
      <c r="N12" s="105">
        <f t="shared" si="7"/>
        <v>813333.3333333334</v>
      </c>
      <c r="O12" s="105">
        <f t="shared" si="16"/>
        <v>56000</v>
      </c>
      <c r="P12" s="105">
        <f t="shared" si="0"/>
        <v>757333.3333333334</v>
      </c>
      <c r="S12" s="105">
        <v>5</v>
      </c>
      <c r="T12" s="106">
        <f t="shared" si="8"/>
        <v>615597</v>
      </c>
      <c r="U12" s="106">
        <f t="shared" si="1"/>
        <v>81875</v>
      </c>
      <c r="V12" s="106">
        <f t="shared" si="2"/>
        <v>533722</v>
      </c>
      <c r="W12" s="111">
        <f>ROUNDUP(T12*U6,0)</f>
        <v>81875</v>
      </c>
      <c r="X12" s="111">
        <f t="shared" si="9"/>
        <v>45650</v>
      </c>
      <c r="Y12" s="111">
        <f>ROUNDUP(Z12*W6,0)</f>
        <v>0</v>
      </c>
      <c r="Z12" s="112">
        <f t="shared" si="10"/>
        <v>0</v>
      </c>
      <c r="AB12" s="26">
        <v>5</v>
      </c>
      <c r="AC12" s="25">
        <f t="shared" si="11"/>
        <v>0.2</v>
      </c>
      <c r="AD12" s="55">
        <f t="shared" si="17"/>
        <v>0.5</v>
      </c>
      <c r="AE12" s="56">
        <v>1</v>
      </c>
      <c r="AF12" s="57">
        <v>0.06249</v>
      </c>
      <c r="AG12" s="89"/>
      <c r="AH12" s="105">
        <v>5</v>
      </c>
      <c r="AI12" s="105">
        <f t="shared" si="12"/>
        <v>808666.6666666666</v>
      </c>
      <c r="AJ12" s="105">
        <f t="shared" si="18"/>
        <v>56000</v>
      </c>
      <c r="AK12" s="105">
        <f t="shared" si="3"/>
        <v>752666.6666666666</v>
      </c>
      <c r="AN12" s="105">
        <v>5</v>
      </c>
      <c r="AO12" s="106">
        <f t="shared" si="13"/>
        <v>537788</v>
      </c>
      <c r="AP12" s="106">
        <f t="shared" si="4"/>
        <v>89811</v>
      </c>
      <c r="AQ12" s="106">
        <f t="shared" si="5"/>
        <v>447977</v>
      </c>
      <c r="AR12" s="111">
        <f>ROUNDUP(AO12*AP6,0)</f>
        <v>89811</v>
      </c>
      <c r="AS12" s="111">
        <f t="shared" si="14"/>
        <v>32170</v>
      </c>
      <c r="AT12" s="111">
        <f>ROUNDUP(AU12*AR6,0)</f>
        <v>0</v>
      </c>
      <c r="AU12" s="112">
        <f t="shared" si="15"/>
        <v>0</v>
      </c>
    </row>
    <row r="13" spans="2:47" ht="13.5">
      <c r="B13" s="7" t="s">
        <v>7</v>
      </c>
      <c r="D13" s="16" t="s">
        <v>16</v>
      </c>
      <c r="E13" s="8"/>
      <c r="G13" s="26">
        <v>6</v>
      </c>
      <c r="H13" s="25">
        <f t="shared" si="6"/>
        <v>0.167</v>
      </c>
      <c r="I13" s="130">
        <v>0.333</v>
      </c>
      <c r="J13" s="133">
        <v>0.334</v>
      </c>
      <c r="K13" s="57">
        <v>0.09911</v>
      </c>
      <c r="L13" s="89"/>
      <c r="M13" s="105">
        <v>6</v>
      </c>
      <c r="N13" s="105">
        <f t="shared" si="7"/>
        <v>757333.3333333334</v>
      </c>
      <c r="O13" s="105">
        <f t="shared" si="16"/>
        <v>56000</v>
      </c>
      <c r="P13" s="105">
        <f t="shared" si="0"/>
        <v>701333.3333333334</v>
      </c>
      <c r="S13" s="105">
        <v>6</v>
      </c>
      <c r="T13" s="106">
        <f t="shared" si="8"/>
        <v>533722</v>
      </c>
      <c r="U13" s="106">
        <f t="shared" si="1"/>
        <v>70986</v>
      </c>
      <c r="V13" s="106">
        <f t="shared" si="2"/>
        <v>462736</v>
      </c>
      <c r="W13" s="111">
        <f>ROUNDUP(T13*U6,0)</f>
        <v>70986</v>
      </c>
      <c r="X13" s="111">
        <f t="shared" si="9"/>
        <v>45650</v>
      </c>
      <c r="Y13" s="111">
        <f>ROUNDUP(Z13*W6,0)</f>
        <v>0</v>
      </c>
      <c r="Z13" s="112">
        <f t="shared" si="10"/>
        <v>0</v>
      </c>
      <c r="AB13" s="26">
        <v>6</v>
      </c>
      <c r="AC13" s="25">
        <f t="shared" si="11"/>
        <v>0.167</v>
      </c>
      <c r="AD13" s="55">
        <f t="shared" si="17"/>
        <v>0.4167</v>
      </c>
      <c r="AE13" s="56">
        <v>0.5</v>
      </c>
      <c r="AF13" s="57">
        <v>0.05776</v>
      </c>
      <c r="AG13" s="89"/>
      <c r="AH13" s="105">
        <v>6</v>
      </c>
      <c r="AI13" s="105">
        <f t="shared" si="12"/>
        <v>752666.6666666666</v>
      </c>
      <c r="AJ13" s="105">
        <f t="shared" si="18"/>
        <v>56000</v>
      </c>
      <c r="AK13" s="105">
        <f t="shared" si="3"/>
        <v>696666.6666666666</v>
      </c>
      <c r="AN13" s="105">
        <v>6</v>
      </c>
      <c r="AO13" s="106">
        <f t="shared" si="13"/>
        <v>447977</v>
      </c>
      <c r="AP13" s="106">
        <f t="shared" si="4"/>
        <v>74813</v>
      </c>
      <c r="AQ13" s="106">
        <f t="shared" si="5"/>
        <v>373164</v>
      </c>
      <c r="AR13" s="111">
        <f>ROUNDUP(AO13*AP6,0)</f>
        <v>74813</v>
      </c>
      <c r="AS13" s="111">
        <f t="shared" si="14"/>
        <v>32170</v>
      </c>
      <c r="AT13" s="111">
        <f>ROUNDUP(AU13*AR6,0)</f>
        <v>0</v>
      </c>
      <c r="AU13" s="112">
        <f t="shared" si="15"/>
        <v>0</v>
      </c>
    </row>
    <row r="14" spans="2:47" ht="13.5">
      <c r="B14" s="3" t="s">
        <v>8</v>
      </c>
      <c r="D14" s="15" t="s">
        <v>17</v>
      </c>
      <c r="E14" s="8"/>
      <c r="G14" s="26">
        <v>7</v>
      </c>
      <c r="H14" s="25">
        <f t="shared" si="6"/>
        <v>0.143</v>
      </c>
      <c r="I14" s="130">
        <v>0.286</v>
      </c>
      <c r="J14" s="133">
        <v>0.334</v>
      </c>
      <c r="K14" s="57">
        <v>0.0868</v>
      </c>
      <c r="L14" s="89"/>
      <c r="M14" s="105">
        <v>7</v>
      </c>
      <c r="N14" s="105">
        <f t="shared" si="7"/>
        <v>701333.3333333334</v>
      </c>
      <c r="O14" s="105">
        <f t="shared" si="16"/>
        <v>56000</v>
      </c>
      <c r="P14" s="105">
        <f t="shared" si="0"/>
        <v>645333.3333333334</v>
      </c>
      <c r="S14" s="105">
        <v>7</v>
      </c>
      <c r="T14" s="106">
        <f t="shared" si="8"/>
        <v>462736</v>
      </c>
      <c r="U14" s="106">
        <f t="shared" si="1"/>
        <v>61544</v>
      </c>
      <c r="V14" s="106">
        <f t="shared" si="2"/>
        <v>401192</v>
      </c>
      <c r="W14" s="111">
        <f>ROUNDUP(T14*U6,0)</f>
        <v>61544</v>
      </c>
      <c r="X14" s="111">
        <f t="shared" si="9"/>
        <v>45650</v>
      </c>
      <c r="Y14" s="111">
        <f>ROUNDUP(Z14*W6,0)</f>
        <v>0</v>
      </c>
      <c r="Z14" s="112">
        <f t="shared" si="10"/>
        <v>0</v>
      </c>
      <c r="AB14" s="26">
        <v>7</v>
      </c>
      <c r="AC14" s="25">
        <f t="shared" si="11"/>
        <v>0.143</v>
      </c>
      <c r="AD14" s="55">
        <f t="shared" si="17"/>
        <v>0.35719999999999996</v>
      </c>
      <c r="AE14" s="56">
        <v>0.5</v>
      </c>
      <c r="AF14" s="57">
        <v>0.05496</v>
      </c>
      <c r="AG14" s="89"/>
      <c r="AH14" s="105">
        <v>7</v>
      </c>
      <c r="AI14" s="105">
        <f t="shared" si="12"/>
        <v>696666.6666666666</v>
      </c>
      <c r="AJ14" s="105">
        <f t="shared" si="18"/>
        <v>56000</v>
      </c>
      <c r="AK14" s="105">
        <f t="shared" si="3"/>
        <v>640666.6666666666</v>
      </c>
      <c r="AN14" s="105">
        <v>7</v>
      </c>
      <c r="AO14" s="106">
        <f t="shared" si="13"/>
        <v>373164</v>
      </c>
      <c r="AP14" s="106">
        <f t="shared" si="4"/>
        <v>62319</v>
      </c>
      <c r="AQ14" s="106">
        <f t="shared" si="5"/>
        <v>310845</v>
      </c>
      <c r="AR14" s="111">
        <f>ROUNDUP(AO14*AP6,0)</f>
        <v>62319</v>
      </c>
      <c r="AS14" s="111">
        <f t="shared" si="14"/>
        <v>32170</v>
      </c>
      <c r="AT14" s="111">
        <f>ROUNDUP(AU14*AR6,0)</f>
        <v>0</v>
      </c>
      <c r="AU14" s="112">
        <f t="shared" si="15"/>
        <v>0</v>
      </c>
    </row>
    <row r="15" spans="2:47" ht="13.5">
      <c r="B15" s="3" t="s">
        <v>9</v>
      </c>
      <c r="D15" s="15" t="s">
        <v>18</v>
      </c>
      <c r="E15" s="8"/>
      <c r="G15" s="26">
        <v>8</v>
      </c>
      <c r="H15" s="25">
        <f t="shared" si="6"/>
        <v>0.125</v>
      </c>
      <c r="I15" s="130">
        <v>0.25</v>
      </c>
      <c r="J15" s="133">
        <v>0.334</v>
      </c>
      <c r="K15" s="57">
        <v>0.07909</v>
      </c>
      <c r="L15" s="89"/>
      <c r="M15" s="105">
        <v>8</v>
      </c>
      <c r="N15" s="105">
        <f t="shared" si="7"/>
        <v>645333.3333333334</v>
      </c>
      <c r="O15" s="105">
        <f t="shared" si="16"/>
        <v>56000</v>
      </c>
      <c r="P15" s="105">
        <f t="shared" si="0"/>
        <v>589333.3333333334</v>
      </c>
      <c r="S15" s="105">
        <v>8</v>
      </c>
      <c r="T15" s="106">
        <f t="shared" si="8"/>
        <v>401192</v>
      </c>
      <c r="U15" s="106">
        <f t="shared" si="1"/>
        <v>53359</v>
      </c>
      <c r="V15" s="106">
        <f t="shared" si="2"/>
        <v>347833</v>
      </c>
      <c r="W15" s="111">
        <f>ROUNDUP(T15*U6,0)</f>
        <v>53359</v>
      </c>
      <c r="X15" s="111">
        <f t="shared" si="9"/>
        <v>45650</v>
      </c>
      <c r="Y15" s="111">
        <f>ROUNDUP(Z15*W6,0)</f>
        <v>0</v>
      </c>
      <c r="Z15" s="112">
        <f t="shared" si="10"/>
        <v>0</v>
      </c>
      <c r="AB15" s="26">
        <v>8</v>
      </c>
      <c r="AC15" s="25">
        <f t="shared" si="11"/>
        <v>0.125</v>
      </c>
      <c r="AD15" s="55">
        <f t="shared" si="17"/>
        <v>0.3125</v>
      </c>
      <c r="AE15" s="56">
        <v>0.334</v>
      </c>
      <c r="AF15" s="57">
        <v>0.05111</v>
      </c>
      <c r="AG15" s="89"/>
      <c r="AH15" s="105">
        <v>8</v>
      </c>
      <c r="AI15" s="105">
        <f t="shared" si="12"/>
        <v>640666.6666666666</v>
      </c>
      <c r="AJ15" s="105">
        <f t="shared" si="18"/>
        <v>56000</v>
      </c>
      <c r="AK15" s="105">
        <f t="shared" si="3"/>
        <v>584666.6666666666</v>
      </c>
      <c r="AN15" s="105">
        <v>8</v>
      </c>
      <c r="AO15" s="106">
        <f t="shared" si="13"/>
        <v>310845</v>
      </c>
      <c r="AP15" s="106">
        <f t="shared" si="4"/>
        <v>51912</v>
      </c>
      <c r="AQ15" s="106">
        <f t="shared" si="5"/>
        <v>258933</v>
      </c>
      <c r="AR15" s="111">
        <f>ROUNDUP(AO15*AP6,0)</f>
        <v>51912</v>
      </c>
      <c r="AS15" s="111">
        <f t="shared" si="14"/>
        <v>32170</v>
      </c>
      <c r="AT15" s="111">
        <f>ROUNDUP(AU15*AR6,0)</f>
        <v>0</v>
      </c>
      <c r="AU15" s="112">
        <f t="shared" si="15"/>
        <v>0</v>
      </c>
    </row>
    <row r="16" spans="2:47" ht="13.5">
      <c r="B16" s="3"/>
      <c r="D16" s="15" t="s">
        <v>19</v>
      </c>
      <c r="E16" s="8"/>
      <c r="G16" s="26">
        <v>9</v>
      </c>
      <c r="H16" s="25">
        <f t="shared" si="6"/>
        <v>0.112</v>
      </c>
      <c r="I16" s="130">
        <v>0.222</v>
      </c>
      <c r="J16" s="133">
        <v>0.25</v>
      </c>
      <c r="K16" s="57">
        <v>0.7126</v>
      </c>
      <c r="L16" s="89"/>
      <c r="M16" s="105">
        <v>9</v>
      </c>
      <c r="N16" s="105">
        <f t="shared" si="7"/>
        <v>589333.3333333334</v>
      </c>
      <c r="O16" s="105">
        <f t="shared" si="16"/>
        <v>56000</v>
      </c>
      <c r="P16" s="105">
        <f t="shared" si="0"/>
        <v>533333.3333333334</v>
      </c>
      <c r="S16" s="105">
        <v>9</v>
      </c>
      <c r="T16" s="106">
        <f t="shared" si="8"/>
        <v>347833</v>
      </c>
      <c r="U16" s="106">
        <f t="shared" si="1"/>
        <v>46262</v>
      </c>
      <c r="V16" s="106">
        <f t="shared" si="2"/>
        <v>301571</v>
      </c>
      <c r="W16" s="111">
        <f>ROUNDUP(T16*U6,0)</f>
        <v>46262</v>
      </c>
      <c r="X16" s="111">
        <f t="shared" si="9"/>
        <v>45650</v>
      </c>
      <c r="Y16" s="111">
        <f>ROUNDUP(Z16*W6,0)</f>
        <v>0</v>
      </c>
      <c r="Z16" s="112">
        <f t="shared" si="10"/>
        <v>0</v>
      </c>
      <c r="AB16" s="26">
        <v>9</v>
      </c>
      <c r="AC16" s="25">
        <f t="shared" si="11"/>
        <v>0.112</v>
      </c>
      <c r="AD16" s="55">
        <f t="shared" si="17"/>
        <v>0.2778</v>
      </c>
      <c r="AE16" s="56">
        <v>0.334</v>
      </c>
      <c r="AF16" s="57">
        <v>0.04731</v>
      </c>
      <c r="AG16" s="89"/>
      <c r="AH16" s="105">
        <v>9</v>
      </c>
      <c r="AI16" s="105">
        <f t="shared" si="12"/>
        <v>584666.6666666666</v>
      </c>
      <c r="AJ16" s="105">
        <f t="shared" si="18"/>
        <v>56000</v>
      </c>
      <c r="AK16" s="105">
        <f t="shared" si="3"/>
        <v>528666.6666666666</v>
      </c>
      <c r="AN16" s="105">
        <v>9</v>
      </c>
      <c r="AO16" s="106">
        <f t="shared" si="13"/>
        <v>258933</v>
      </c>
      <c r="AP16" s="106">
        <f t="shared" si="4"/>
        <v>43242</v>
      </c>
      <c r="AQ16" s="106">
        <f t="shared" si="5"/>
        <v>215691</v>
      </c>
      <c r="AR16" s="111">
        <f>ROUNDUP(AO16*AP6,0)</f>
        <v>43242</v>
      </c>
      <c r="AS16" s="111">
        <f t="shared" si="14"/>
        <v>32170</v>
      </c>
      <c r="AT16" s="111">
        <f>ROUNDUP(AU16*AR6,0)</f>
        <v>0</v>
      </c>
      <c r="AU16" s="112">
        <f t="shared" si="15"/>
        <v>0</v>
      </c>
    </row>
    <row r="17" spans="2:47" ht="13.5">
      <c r="B17" s="3" t="s">
        <v>27</v>
      </c>
      <c r="D17" s="16" t="s">
        <v>20</v>
      </c>
      <c r="E17" s="8"/>
      <c r="G17" s="26">
        <v>10</v>
      </c>
      <c r="H17" s="25">
        <f t="shared" si="6"/>
        <v>0.1</v>
      </c>
      <c r="I17" s="130">
        <v>0.2</v>
      </c>
      <c r="J17" s="133">
        <v>0.25</v>
      </c>
      <c r="K17" s="57">
        <v>0.06552</v>
      </c>
      <c r="L17" s="89"/>
      <c r="M17" s="105">
        <v>10</v>
      </c>
      <c r="N17" s="105">
        <f t="shared" si="7"/>
        <v>533333.3333333334</v>
      </c>
      <c r="O17" s="105">
        <f t="shared" si="16"/>
        <v>56000</v>
      </c>
      <c r="P17" s="105">
        <f t="shared" si="0"/>
        <v>477333.3333333334</v>
      </c>
      <c r="S17" s="105">
        <v>10</v>
      </c>
      <c r="T17" s="106">
        <f t="shared" si="8"/>
        <v>301571</v>
      </c>
      <c r="U17" s="106">
        <f t="shared" si="1"/>
        <v>43125</v>
      </c>
      <c r="V17" s="106">
        <f t="shared" si="2"/>
        <v>258446</v>
      </c>
      <c r="W17" s="111">
        <f>ROUNDUP(T17*U6,0)</f>
        <v>40109</v>
      </c>
      <c r="X17" s="111">
        <f t="shared" si="9"/>
        <v>45650</v>
      </c>
      <c r="Y17" s="111">
        <f>ROUNDUP(Z17*W6,0)</f>
        <v>43125</v>
      </c>
      <c r="Z17" s="112">
        <f t="shared" si="10"/>
        <v>301571</v>
      </c>
      <c r="AB17" s="26">
        <v>10</v>
      </c>
      <c r="AC17" s="25">
        <f t="shared" si="11"/>
        <v>0.1</v>
      </c>
      <c r="AD17" s="55">
        <f t="shared" si="17"/>
        <v>0.25</v>
      </c>
      <c r="AE17" s="56">
        <v>0.334</v>
      </c>
      <c r="AF17" s="57">
        <v>0.04448</v>
      </c>
      <c r="AG17" s="89"/>
      <c r="AH17" s="105">
        <v>10</v>
      </c>
      <c r="AI17" s="105">
        <f t="shared" si="12"/>
        <v>528666.6666666666</v>
      </c>
      <c r="AJ17" s="105">
        <f t="shared" si="18"/>
        <v>56000</v>
      </c>
      <c r="AK17" s="105">
        <f t="shared" si="3"/>
        <v>472666.6666666666</v>
      </c>
      <c r="AN17" s="105">
        <v>10</v>
      </c>
      <c r="AO17" s="106">
        <f t="shared" si="13"/>
        <v>215691</v>
      </c>
      <c r="AP17" s="106">
        <f t="shared" si="4"/>
        <v>36021</v>
      </c>
      <c r="AQ17" s="106">
        <f t="shared" si="5"/>
        <v>179670</v>
      </c>
      <c r="AR17" s="111">
        <f>ROUNDUP(AO17*AP6,0)</f>
        <v>36021</v>
      </c>
      <c r="AS17" s="111">
        <f t="shared" si="14"/>
        <v>32170</v>
      </c>
      <c r="AT17" s="111">
        <f>ROUNDUP(AU17*AR6,0)</f>
        <v>0</v>
      </c>
      <c r="AU17" s="112">
        <f t="shared" si="15"/>
        <v>0</v>
      </c>
    </row>
    <row r="18" spans="2:47" ht="13.5">
      <c r="B18" s="3" t="s">
        <v>2</v>
      </c>
      <c r="D18" s="15" t="s">
        <v>21</v>
      </c>
      <c r="E18" s="8"/>
      <c r="G18" s="26">
        <v>11</v>
      </c>
      <c r="H18" s="25">
        <f t="shared" si="6"/>
        <v>0.091</v>
      </c>
      <c r="I18" s="130">
        <v>0.182</v>
      </c>
      <c r="J18" s="133">
        <v>0.2</v>
      </c>
      <c r="K18" s="57">
        <v>0.05992</v>
      </c>
      <c r="L18" s="89"/>
      <c r="M18" s="105">
        <v>11</v>
      </c>
      <c r="N18" s="105">
        <f t="shared" si="7"/>
        <v>477333.3333333334</v>
      </c>
      <c r="O18" s="105">
        <f t="shared" si="16"/>
        <v>56000</v>
      </c>
      <c r="P18" s="105">
        <f t="shared" si="0"/>
        <v>421333.3333333334</v>
      </c>
      <c r="S18" s="105">
        <v>11</v>
      </c>
      <c r="T18" s="106">
        <f t="shared" si="8"/>
        <v>258446</v>
      </c>
      <c r="U18" s="106">
        <f t="shared" si="1"/>
        <v>43125</v>
      </c>
      <c r="V18" s="106">
        <f t="shared" si="2"/>
        <v>215321</v>
      </c>
      <c r="W18" s="111">
        <f>ROUNDUP(T18*U6,0)</f>
        <v>34374</v>
      </c>
      <c r="X18" s="111">
        <f t="shared" si="9"/>
        <v>45650</v>
      </c>
      <c r="Y18" s="111">
        <f>ROUNDUP(Z18*W6,0)</f>
        <v>43125</v>
      </c>
      <c r="Z18" s="112">
        <f t="shared" si="10"/>
        <v>301571</v>
      </c>
      <c r="AB18" s="26">
        <v>11</v>
      </c>
      <c r="AC18" s="25">
        <f t="shared" si="11"/>
        <v>0.091</v>
      </c>
      <c r="AD18" s="55">
        <f t="shared" si="17"/>
        <v>0.2273</v>
      </c>
      <c r="AE18" s="56">
        <v>0.25</v>
      </c>
      <c r="AF18" s="57">
        <v>0.04123</v>
      </c>
      <c r="AG18" s="89"/>
      <c r="AH18" s="105">
        <v>11</v>
      </c>
      <c r="AI18" s="105">
        <f t="shared" si="12"/>
        <v>472666.6666666666</v>
      </c>
      <c r="AJ18" s="105">
        <f t="shared" si="18"/>
        <v>56000</v>
      </c>
      <c r="AK18" s="105">
        <f t="shared" si="3"/>
        <v>416666.6666666666</v>
      </c>
      <c r="AN18" s="105">
        <v>11</v>
      </c>
      <c r="AO18" s="106">
        <f t="shared" si="13"/>
        <v>179670</v>
      </c>
      <c r="AP18" s="106">
        <f t="shared" si="4"/>
        <v>35934</v>
      </c>
      <c r="AQ18" s="106">
        <f t="shared" si="5"/>
        <v>143736</v>
      </c>
      <c r="AR18" s="111">
        <f>ROUNDUP(AO18*AP6,0)</f>
        <v>30005</v>
      </c>
      <c r="AS18" s="111">
        <f t="shared" si="14"/>
        <v>32170</v>
      </c>
      <c r="AT18" s="111">
        <f>ROUNDUP(AU18*AR6,0)</f>
        <v>35934</v>
      </c>
      <c r="AU18" s="112">
        <f t="shared" si="15"/>
        <v>179670</v>
      </c>
    </row>
    <row r="19" spans="2:47" ht="14.25" thickBot="1">
      <c r="B19" s="5" t="s">
        <v>3</v>
      </c>
      <c r="D19" s="15" t="s">
        <v>15</v>
      </c>
      <c r="E19" s="8"/>
      <c r="G19" s="26">
        <v>12</v>
      </c>
      <c r="H19" s="25">
        <f t="shared" si="6"/>
        <v>0.084</v>
      </c>
      <c r="I19" s="130">
        <v>0.167</v>
      </c>
      <c r="J19" s="133">
        <v>0.25</v>
      </c>
      <c r="K19" s="57">
        <v>0.5566</v>
      </c>
      <c r="L19" s="89"/>
      <c r="M19" s="105">
        <v>12</v>
      </c>
      <c r="N19" s="105">
        <f t="shared" si="7"/>
        <v>421333.3333333334</v>
      </c>
      <c r="O19" s="105">
        <f t="shared" si="16"/>
        <v>56000</v>
      </c>
      <c r="P19" s="105">
        <f t="shared" si="0"/>
        <v>365333.3333333334</v>
      </c>
      <c r="S19" s="105">
        <v>12</v>
      </c>
      <c r="T19" s="106">
        <f t="shared" si="8"/>
        <v>215321</v>
      </c>
      <c r="U19" s="106">
        <f t="shared" si="1"/>
        <v>43125</v>
      </c>
      <c r="V19" s="106">
        <f t="shared" si="2"/>
        <v>172196</v>
      </c>
      <c r="W19" s="111">
        <f>ROUNDUP(T19*U6,0)</f>
        <v>28638</v>
      </c>
      <c r="X19" s="111">
        <f t="shared" si="9"/>
        <v>45650</v>
      </c>
      <c r="Y19" s="111">
        <f>ROUNDUP(Z19*W6,0)</f>
        <v>43125</v>
      </c>
      <c r="Z19" s="112">
        <f t="shared" si="10"/>
        <v>301571</v>
      </c>
      <c r="AB19" s="26">
        <v>12</v>
      </c>
      <c r="AC19" s="25">
        <f t="shared" si="11"/>
        <v>0.084</v>
      </c>
      <c r="AD19" s="55">
        <f t="shared" si="17"/>
        <v>0.2084</v>
      </c>
      <c r="AE19" s="56">
        <v>0.25</v>
      </c>
      <c r="AF19" s="57">
        <v>0.0387</v>
      </c>
      <c r="AG19" s="89"/>
      <c r="AH19" s="105">
        <v>12</v>
      </c>
      <c r="AI19" s="105">
        <f t="shared" si="12"/>
        <v>416666.6666666666</v>
      </c>
      <c r="AJ19" s="105">
        <f t="shared" si="18"/>
        <v>56000</v>
      </c>
      <c r="AK19" s="105">
        <f t="shared" si="3"/>
        <v>360666.6666666666</v>
      </c>
      <c r="AN19" s="105">
        <v>12</v>
      </c>
      <c r="AO19" s="106">
        <f t="shared" si="13"/>
        <v>143736</v>
      </c>
      <c r="AP19" s="106">
        <f t="shared" si="4"/>
        <v>35934</v>
      </c>
      <c r="AQ19" s="106">
        <f t="shared" si="5"/>
        <v>107802</v>
      </c>
      <c r="AR19" s="111">
        <f>ROUNDUP(AO19*AP6,0)</f>
        <v>24004</v>
      </c>
      <c r="AS19" s="111">
        <f t="shared" si="14"/>
        <v>32170</v>
      </c>
      <c r="AT19" s="111">
        <f>ROUNDUP(AU19*AR6,0)</f>
        <v>35934</v>
      </c>
      <c r="AU19" s="112">
        <f t="shared" si="15"/>
        <v>179670</v>
      </c>
    </row>
    <row r="20" spans="2:47" ht="14.25" thickBot="1">
      <c r="B20" s="122" t="s">
        <v>99</v>
      </c>
      <c r="D20" s="121" t="s">
        <v>22</v>
      </c>
      <c r="E20" s="8"/>
      <c r="G20" s="26">
        <v>13</v>
      </c>
      <c r="H20" s="25">
        <f t="shared" si="6"/>
        <v>0.077</v>
      </c>
      <c r="I20" s="130">
        <v>0.154</v>
      </c>
      <c r="J20" s="133">
        <v>0.167</v>
      </c>
      <c r="K20" s="57">
        <v>0.0518</v>
      </c>
      <c r="L20" s="89"/>
      <c r="M20" s="105">
        <v>13</v>
      </c>
      <c r="N20" s="105">
        <f t="shared" si="7"/>
        <v>365333.3333333334</v>
      </c>
      <c r="O20" s="105">
        <f t="shared" si="16"/>
        <v>56000</v>
      </c>
      <c r="P20" s="105">
        <f t="shared" si="0"/>
        <v>309333.3333333334</v>
      </c>
      <c r="S20" s="105">
        <v>13</v>
      </c>
      <c r="T20" s="106">
        <f aca="true" t="shared" si="19" ref="T20:T27">V19</f>
        <v>172196</v>
      </c>
      <c r="U20" s="106">
        <f aca="true" t="shared" si="20" ref="U20:U27">IF(Y20&gt;T20,T20-1,IF(W20&gt;=X20,W20,Y20))</f>
        <v>43125</v>
      </c>
      <c r="V20" s="106">
        <f aca="true" t="shared" si="21" ref="V20:V27">IF((T20-U20)&gt;1,(T20-U20),1)</f>
        <v>129071</v>
      </c>
      <c r="W20" s="111">
        <f>ROUNDUP(T20*U6,0)</f>
        <v>22903</v>
      </c>
      <c r="X20" s="111">
        <f aca="true" t="shared" si="22" ref="X20:X27">X19</f>
        <v>45650</v>
      </c>
      <c r="Y20" s="111">
        <f>ROUNDUP(Z20*W6,0)</f>
        <v>43125</v>
      </c>
      <c r="Z20" s="112">
        <f aca="true" t="shared" si="23" ref="Z20:Z27">IF(W20&gt;=X20,0,IF(Z19&gt;0,Z19,T20))</f>
        <v>301571</v>
      </c>
      <c r="AB20" s="26">
        <v>13</v>
      </c>
      <c r="AC20" s="25">
        <f t="shared" si="11"/>
        <v>0.077</v>
      </c>
      <c r="AD20" s="55">
        <f t="shared" si="17"/>
        <v>0.1924</v>
      </c>
      <c r="AE20" s="56">
        <v>0.2</v>
      </c>
      <c r="AF20" s="57">
        <v>0.03633</v>
      </c>
      <c r="AG20" s="89"/>
      <c r="AH20" s="105">
        <v>13</v>
      </c>
      <c r="AI20" s="105">
        <f t="shared" si="12"/>
        <v>360666.6666666666</v>
      </c>
      <c r="AJ20" s="105">
        <f t="shared" si="18"/>
        <v>56000</v>
      </c>
      <c r="AK20" s="105">
        <f t="shared" si="3"/>
        <v>304666.6666666666</v>
      </c>
      <c r="AN20" s="105">
        <v>13</v>
      </c>
      <c r="AO20" s="106">
        <f t="shared" si="13"/>
        <v>107802</v>
      </c>
      <c r="AP20" s="106">
        <f t="shared" si="4"/>
        <v>35934</v>
      </c>
      <c r="AQ20" s="106">
        <f t="shared" si="5"/>
        <v>71868</v>
      </c>
      <c r="AR20" s="111">
        <f>ROUNDUP(AO20*AP6,0)</f>
        <v>18003</v>
      </c>
      <c r="AS20" s="111">
        <f t="shared" si="14"/>
        <v>32170</v>
      </c>
      <c r="AT20" s="111">
        <f>ROUNDUP(AU20*AR6,0)</f>
        <v>35934</v>
      </c>
      <c r="AU20" s="112">
        <f t="shared" si="15"/>
        <v>179670</v>
      </c>
    </row>
    <row r="21" spans="2:48" ht="13.5">
      <c r="B21" s="123" t="s">
        <v>96</v>
      </c>
      <c r="D21" s="15" t="s">
        <v>23</v>
      </c>
      <c r="E21" s="11"/>
      <c r="G21" s="26">
        <v>14</v>
      </c>
      <c r="H21" s="25">
        <f t="shared" si="6"/>
        <v>0.072</v>
      </c>
      <c r="I21" s="130">
        <v>0.143</v>
      </c>
      <c r="J21" s="133">
        <v>0.167</v>
      </c>
      <c r="K21" s="57">
        <v>0.04854</v>
      </c>
      <c r="L21" s="89"/>
      <c r="M21" s="105">
        <v>14</v>
      </c>
      <c r="N21" s="105">
        <f t="shared" si="7"/>
        <v>309333.3333333334</v>
      </c>
      <c r="O21" s="105">
        <f t="shared" si="16"/>
        <v>56000</v>
      </c>
      <c r="P21" s="105">
        <f t="shared" si="0"/>
        <v>253333.33333333337</v>
      </c>
      <c r="S21" s="105">
        <v>14</v>
      </c>
      <c r="T21" s="106">
        <f t="shared" si="19"/>
        <v>129071</v>
      </c>
      <c r="U21" s="106">
        <f t="shared" si="20"/>
        <v>43125</v>
      </c>
      <c r="V21" s="106">
        <f t="shared" si="21"/>
        <v>85946</v>
      </c>
      <c r="W21" s="111">
        <f>ROUNDUP(T21*U6,0)</f>
        <v>17167</v>
      </c>
      <c r="X21" s="111">
        <f t="shared" si="22"/>
        <v>45650</v>
      </c>
      <c r="Y21" s="111">
        <f>ROUNDUP(Z21*W6,0)</f>
        <v>43125</v>
      </c>
      <c r="Z21" s="113">
        <f t="shared" si="23"/>
        <v>301571</v>
      </c>
      <c r="AA21" s="90"/>
      <c r="AB21" s="26">
        <v>14</v>
      </c>
      <c r="AC21" s="25">
        <f t="shared" si="11"/>
        <v>0.072</v>
      </c>
      <c r="AD21" s="55">
        <f t="shared" si="17"/>
        <v>0.17859999999999998</v>
      </c>
      <c r="AE21" s="56">
        <v>0.2</v>
      </c>
      <c r="AF21" s="57">
        <v>0.03389</v>
      </c>
      <c r="AG21" s="89"/>
      <c r="AH21" s="105">
        <v>14</v>
      </c>
      <c r="AI21" s="105">
        <f t="shared" si="12"/>
        <v>304666.6666666666</v>
      </c>
      <c r="AJ21" s="105">
        <f t="shared" si="18"/>
        <v>56000</v>
      </c>
      <c r="AK21" s="105">
        <f t="shared" si="3"/>
        <v>248666.66666666663</v>
      </c>
      <c r="AN21" s="105">
        <v>14</v>
      </c>
      <c r="AO21" s="106">
        <f t="shared" si="13"/>
        <v>71868</v>
      </c>
      <c r="AP21" s="106">
        <f t="shared" si="4"/>
        <v>35934</v>
      </c>
      <c r="AQ21" s="106">
        <f t="shared" si="5"/>
        <v>35934</v>
      </c>
      <c r="AR21" s="111">
        <f>ROUNDUP(AO21*AP6,0)</f>
        <v>12002</v>
      </c>
      <c r="AS21" s="111">
        <f t="shared" si="14"/>
        <v>32170</v>
      </c>
      <c r="AT21" s="111">
        <f>ROUNDUP(AU21*AR6,0)</f>
        <v>35934</v>
      </c>
      <c r="AU21" s="113">
        <f t="shared" si="15"/>
        <v>179670</v>
      </c>
      <c r="AV21" s="90"/>
    </row>
    <row r="22" spans="2:47" ht="14.25" thickBot="1">
      <c r="B22" s="124" t="s">
        <v>98</v>
      </c>
      <c r="D22" s="20" t="s">
        <v>30</v>
      </c>
      <c r="E22" s="8"/>
      <c r="G22" s="26">
        <v>15</v>
      </c>
      <c r="H22" s="25">
        <f t="shared" si="6"/>
        <v>0.067</v>
      </c>
      <c r="I22" s="130">
        <v>0.133</v>
      </c>
      <c r="J22" s="133">
        <v>0.143</v>
      </c>
      <c r="K22" s="57">
        <v>0.04545</v>
      </c>
      <c r="L22" s="89"/>
      <c r="M22" s="105">
        <v>15</v>
      </c>
      <c r="N22" s="105">
        <f t="shared" si="7"/>
        <v>253333.33333333337</v>
      </c>
      <c r="O22" s="105">
        <f t="shared" si="16"/>
        <v>56000</v>
      </c>
      <c r="P22" s="105">
        <f t="shared" si="0"/>
        <v>197333.33333333337</v>
      </c>
      <c r="S22" s="105">
        <v>15</v>
      </c>
      <c r="T22" s="106">
        <f t="shared" si="19"/>
        <v>85946</v>
      </c>
      <c r="U22" s="106">
        <f t="shared" si="20"/>
        <v>43125</v>
      </c>
      <c r="V22" s="106">
        <f t="shared" si="21"/>
        <v>42821</v>
      </c>
      <c r="W22" s="111">
        <f>ROUNDUP(T22*U6,0)</f>
        <v>11431</v>
      </c>
      <c r="X22" s="111">
        <f t="shared" si="22"/>
        <v>45650</v>
      </c>
      <c r="Y22" s="111">
        <f>ROUNDUP(Z22*W6,0)</f>
        <v>43125</v>
      </c>
      <c r="Z22" s="112">
        <f t="shared" si="23"/>
        <v>301571</v>
      </c>
      <c r="AB22" s="26">
        <v>15</v>
      </c>
      <c r="AC22" s="25">
        <f t="shared" si="11"/>
        <v>0.067</v>
      </c>
      <c r="AD22" s="55">
        <f t="shared" si="17"/>
        <v>0.1667</v>
      </c>
      <c r="AE22" s="56">
        <v>0.2</v>
      </c>
      <c r="AF22" s="57">
        <v>0.03217</v>
      </c>
      <c r="AG22" s="89"/>
      <c r="AH22" s="105">
        <v>15</v>
      </c>
      <c r="AI22" s="105">
        <f t="shared" si="12"/>
        <v>248666.66666666663</v>
      </c>
      <c r="AJ22" s="105">
        <f t="shared" si="18"/>
        <v>56000</v>
      </c>
      <c r="AK22" s="105">
        <f t="shared" si="3"/>
        <v>192666.66666666663</v>
      </c>
      <c r="AN22" s="105">
        <v>15</v>
      </c>
      <c r="AO22" s="106">
        <f t="shared" si="13"/>
        <v>35934</v>
      </c>
      <c r="AP22" s="106">
        <f t="shared" si="4"/>
        <v>35934</v>
      </c>
      <c r="AQ22" s="106">
        <f t="shared" si="5"/>
        <v>1</v>
      </c>
      <c r="AR22" s="111">
        <f>ROUNDUP(AO22*AP6,0)</f>
        <v>6001</v>
      </c>
      <c r="AS22" s="111">
        <f t="shared" si="14"/>
        <v>32170</v>
      </c>
      <c r="AT22" s="111">
        <f>ROUNDUP(AU22*AR6,0)</f>
        <v>35934</v>
      </c>
      <c r="AU22" s="112">
        <f t="shared" si="15"/>
        <v>179670</v>
      </c>
    </row>
    <row r="23" spans="4:47" ht="14.25" thickBot="1">
      <c r="D23" s="120" t="s">
        <v>92</v>
      </c>
      <c r="E23" s="6"/>
      <c r="G23" s="26">
        <v>16</v>
      </c>
      <c r="H23" s="25">
        <f t="shared" si="6"/>
        <v>0.063</v>
      </c>
      <c r="I23" s="130">
        <v>0.125</v>
      </c>
      <c r="J23" s="133">
        <v>0.143</v>
      </c>
      <c r="K23" s="57">
        <v>0.04294</v>
      </c>
      <c r="L23" s="89"/>
      <c r="M23" s="105">
        <v>16</v>
      </c>
      <c r="N23" s="105">
        <f t="shared" si="7"/>
        <v>197333.33333333337</v>
      </c>
      <c r="O23" s="105">
        <f t="shared" si="16"/>
        <v>56000</v>
      </c>
      <c r="P23" s="105">
        <f t="shared" si="0"/>
        <v>141333.33333333337</v>
      </c>
      <c r="S23" s="105">
        <v>16</v>
      </c>
      <c r="T23" s="106">
        <f t="shared" si="19"/>
        <v>42821</v>
      </c>
      <c r="U23" s="106">
        <f t="shared" si="20"/>
        <v>42820</v>
      </c>
      <c r="V23" s="106">
        <f t="shared" si="21"/>
        <v>1</v>
      </c>
      <c r="W23" s="111">
        <f>ROUNDUP(T23*U6,0)</f>
        <v>5696</v>
      </c>
      <c r="X23" s="111">
        <f t="shared" si="22"/>
        <v>45650</v>
      </c>
      <c r="Y23" s="111">
        <f>ROUNDUP(Z23*W6,0)</f>
        <v>43125</v>
      </c>
      <c r="Z23" s="112">
        <f t="shared" si="23"/>
        <v>301571</v>
      </c>
      <c r="AB23" s="26">
        <v>16</v>
      </c>
      <c r="AC23" s="25">
        <f t="shared" si="11"/>
        <v>0.063</v>
      </c>
      <c r="AD23" s="55">
        <f t="shared" si="17"/>
        <v>0.1563</v>
      </c>
      <c r="AE23" s="56">
        <v>0.167</v>
      </c>
      <c r="AF23" s="57">
        <v>0.03063</v>
      </c>
      <c r="AG23" s="89"/>
      <c r="AH23" s="105">
        <v>16</v>
      </c>
      <c r="AI23" s="105">
        <f t="shared" si="12"/>
        <v>192666.66666666663</v>
      </c>
      <c r="AJ23" s="105">
        <f t="shared" si="18"/>
        <v>56000</v>
      </c>
      <c r="AK23" s="105">
        <f t="shared" si="3"/>
        <v>136666.66666666663</v>
      </c>
      <c r="AN23" s="105">
        <v>16</v>
      </c>
      <c r="AO23" s="106">
        <f t="shared" si="13"/>
        <v>1</v>
      </c>
      <c r="AP23" s="106">
        <f t="shared" si="4"/>
        <v>0</v>
      </c>
      <c r="AQ23" s="106">
        <f t="shared" si="5"/>
        <v>1</v>
      </c>
      <c r="AR23" s="111">
        <f>ROUNDUP(AO23*AP6,0)</f>
        <v>1</v>
      </c>
      <c r="AS23" s="111">
        <f t="shared" si="14"/>
        <v>32170</v>
      </c>
      <c r="AT23" s="111">
        <f>ROUNDUP(AU23*AR6,0)</f>
        <v>35934</v>
      </c>
      <c r="AU23" s="112">
        <f t="shared" si="15"/>
        <v>179670</v>
      </c>
    </row>
    <row r="24" spans="2:47" ht="13.5">
      <c r="B24" s="17" t="s">
        <v>24</v>
      </c>
      <c r="D24" s="20" t="s">
        <v>29</v>
      </c>
      <c r="E24" s="8"/>
      <c r="G24" s="26">
        <v>17</v>
      </c>
      <c r="H24" s="25">
        <f t="shared" si="6"/>
        <v>0.059000000000000004</v>
      </c>
      <c r="I24" s="130">
        <v>0.125</v>
      </c>
      <c r="J24" s="133">
        <v>0.125</v>
      </c>
      <c r="K24" s="57">
        <v>0.04038</v>
      </c>
      <c r="L24" s="89"/>
      <c r="M24" s="105">
        <v>17</v>
      </c>
      <c r="N24" s="105">
        <f t="shared" si="7"/>
        <v>141333.33333333337</v>
      </c>
      <c r="O24" s="105">
        <f t="shared" si="16"/>
        <v>56000</v>
      </c>
      <c r="P24" s="105">
        <f t="shared" si="0"/>
        <v>85333.33333333337</v>
      </c>
      <c r="S24" s="105">
        <v>17</v>
      </c>
      <c r="T24" s="106">
        <f t="shared" si="19"/>
        <v>1</v>
      </c>
      <c r="U24" s="106">
        <f t="shared" si="20"/>
        <v>0</v>
      </c>
      <c r="V24" s="106">
        <f t="shared" si="21"/>
        <v>1</v>
      </c>
      <c r="W24" s="111">
        <f>ROUNDUP(T24*U6,0)</f>
        <v>1</v>
      </c>
      <c r="X24" s="111">
        <f t="shared" si="22"/>
        <v>45650</v>
      </c>
      <c r="Y24" s="111">
        <f>ROUNDUP(Z24*W6,0)</f>
        <v>43125</v>
      </c>
      <c r="Z24" s="112">
        <f t="shared" si="23"/>
        <v>301571</v>
      </c>
      <c r="AB24" s="26">
        <v>17</v>
      </c>
      <c r="AC24" s="25">
        <f t="shared" si="11"/>
        <v>0.059000000000000004</v>
      </c>
      <c r="AD24" s="55">
        <f t="shared" si="17"/>
        <v>0.14709999999999998</v>
      </c>
      <c r="AE24" s="56">
        <v>0.167</v>
      </c>
      <c r="AF24" s="57">
        <v>0.02905</v>
      </c>
      <c r="AG24" s="89"/>
      <c r="AH24" s="105">
        <v>17</v>
      </c>
      <c r="AI24" s="105">
        <f t="shared" si="12"/>
        <v>136666.66666666663</v>
      </c>
      <c r="AJ24" s="105">
        <f t="shared" si="18"/>
        <v>56000</v>
      </c>
      <c r="AK24" s="105">
        <f t="shared" si="3"/>
        <v>80666.66666666663</v>
      </c>
      <c r="AN24" s="105">
        <v>17</v>
      </c>
      <c r="AO24" s="106">
        <f t="shared" si="13"/>
        <v>1</v>
      </c>
      <c r="AP24" s="106">
        <f t="shared" si="4"/>
        <v>0</v>
      </c>
      <c r="AQ24" s="106">
        <f t="shared" si="5"/>
        <v>1</v>
      </c>
      <c r="AR24" s="111">
        <f>ROUNDUP(AO24*AP6,0)</f>
        <v>1</v>
      </c>
      <c r="AS24" s="111">
        <f t="shared" si="14"/>
        <v>32170</v>
      </c>
      <c r="AT24" s="111">
        <f>ROUNDUP(AU24*AR6,0)</f>
        <v>35934</v>
      </c>
      <c r="AU24" s="112">
        <f t="shared" si="15"/>
        <v>179670</v>
      </c>
    </row>
    <row r="25" spans="2:47" ht="17.25">
      <c r="B25" s="18" t="s">
        <v>25</v>
      </c>
      <c r="D25" s="10"/>
      <c r="E25" s="8"/>
      <c r="G25" s="26">
        <v>18</v>
      </c>
      <c r="H25" s="25">
        <f t="shared" si="6"/>
        <v>0.056</v>
      </c>
      <c r="I25" s="130">
        <v>0.111</v>
      </c>
      <c r="J25" s="133">
        <v>0.112</v>
      </c>
      <c r="K25" s="57">
        <v>0.03884</v>
      </c>
      <c r="L25" s="89"/>
      <c r="M25" s="105">
        <v>18</v>
      </c>
      <c r="N25" s="105">
        <f t="shared" si="7"/>
        <v>85333.33333333337</v>
      </c>
      <c r="O25" s="105">
        <f t="shared" si="16"/>
        <v>56000</v>
      </c>
      <c r="P25" s="105">
        <f t="shared" si="0"/>
        <v>29333.333333333372</v>
      </c>
      <c r="S25" s="105">
        <v>18</v>
      </c>
      <c r="T25" s="106">
        <f t="shared" si="19"/>
        <v>1</v>
      </c>
      <c r="U25" s="106">
        <f t="shared" si="20"/>
        <v>0</v>
      </c>
      <c r="V25" s="106">
        <f t="shared" si="21"/>
        <v>1</v>
      </c>
      <c r="W25" s="111">
        <f>ROUNDUP(T25*U6,0)</f>
        <v>1</v>
      </c>
      <c r="X25" s="111">
        <f t="shared" si="22"/>
        <v>45650</v>
      </c>
      <c r="Y25" s="111">
        <f>ROUNDUP(Z25*W6,0)</f>
        <v>43125</v>
      </c>
      <c r="Z25" s="112">
        <f t="shared" si="23"/>
        <v>301571</v>
      </c>
      <c r="AB25" s="26">
        <v>18</v>
      </c>
      <c r="AC25" s="25">
        <f t="shared" si="11"/>
        <v>0.056</v>
      </c>
      <c r="AD25" s="55">
        <f t="shared" si="17"/>
        <v>0.1389</v>
      </c>
      <c r="AE25" s="56">
        <v>0.143</v>
      </c>
      <c r="AF25" s="57">
        <v>0.02757</v>
      </c>
      <c r="AG25" s="89"/>
      <c r="AH25" s="105">
        <v>18</v>
      </c>
      <c r="AI25" s="105">
        <f t="shared" si="12"/>
        <v>80666.66666666663</v>
      </c>
      <c r="AJ25" s="105">
        <f t="shared" si="18"/>
        <v>56000</v>
      </c>
      <c r="AK25" s="105">
        <f t="shared" si="3"/>
        <v>24666.666666666628</v>
      </c>
      <c r="AN25" s="105">
        <v>18</v>
      </c>
      <c r="AO25" s="106">
        <f t="shared" si="13"/>
        <v>1</v>
      </c>
      <c r="AP25" s="106">
        <f t="shared" si="4"/>
        <v>0</v>
      </c>
      <c r="AQ25" s="106">
        <f t="shared" si="5"/>
        <v>1</v>
      </c>
      <c r="AR25" s="111">
        <f>ROUNDUP(AO25*AP6,0)</f>
        <v>1</v>
      </c>
      <c r="AS25" s="111">
        <f t="shared" si="14"/>
        <v>32170</v>
      </c>
      <c r="AT25" s="111">
        <f>ROUNDUP(AU25*AR6,0)</f>
        <v>35934</v>
      </c>
      <c r="AU25" s="112">
        <f t="shared" si="15"/>
        <v>179670</v>
      </c>
    </row>
    <row r="26" spans="2:47" ht="14.25" thickBot="1">
      <c r="B26" s="19" t="s">
        <v>26</v>
      </c>
      <c r="G26" s="26">
        <v>19</v>
      </c>
      <c r="H26" s="25">
        <f t="shared" si="6"/>
        <v>0.053</v>
      </c>
      <c r="I26" s="130">
        <v>0.105</v>
      </c>
      <c r="J26" s="133">
        <v>0.112</v>
      </c>
      <c r="K26" s="57">
        <v>0.03693</v>
      </c>
      <c r="L26" s="89"/>
      <c r="M26" s="105">
        <v>19</v>
      </c>
      <c r="N26" s="105">
        <f t="shared" si="7"/>
        <v>29333.333333333372</v>
      </c>
      <c r="O26" s="105">
        <f t="shared" si="16"/>
        <v>29332.333333333372</v>
      </c>
      <c r="P26" s="105">
        <f t="shared" si="0"/>
        <v>1</v>
      </c>
      <c r="S26" s="105">
        <v>19</v>
      </c>
      <c r="T26" s="106">
        <f t="shared" si="19"/>
        <v>1</v>
      </c>
      <c r="U26" s="106">
        <f t="shared" si="20"/>
        <v>0</v>
      </c>
      <c r="V26" s="106">
        <f t="shared" si="21"/>
        <v>1</v>
      </c>
      <c r="W26" s="111">
        <f>ROUNDUP(T26*U6,0)</f>
        <v>1</v>
      </c>
      <c r="X26" s="111">
        <f t="shared" si="22"/>
        <v>45650</v>
      </c>
      <c r="Y26" s="111">
        <f>ROUNDUP(Z26*W6,0)</f>
        <v>43125</v>
      </c>
      <c r="Z26" s="112">
        <f t="shared" si="23"/>
        <v>301571</v>
      </c>
      <c r="AB26" s="26">
        <v>19</v>
      </c>
      <c r="AC26" s="25">
        <f t="shared" si="11"/>
        <v>0.053</v>
      </c>
      <c r="AD26" s="55">
        <f t="shared" si="17"/>
        <v>0.1316</v>
      </c>
      <c r="AE26" s="56">
        <v>0.143</v>
      </c>
      <c r="AF26" s="57">
        <v>0.02616</v>
      </c>
      <c r="AG26" s="89"/>
      <c r="AH26" s="105">
        <v>19</v>
      </c>
      <c r="AI26" s="105">
        <f t="shared" si="12"/>
        <v>24666.666666666628</v>
      </c>
      <c r="AJ26" s="105">
        <f t="shared" si="18"/>
        <v>24665.666666666628</v>
      </c>
      <c r="AK26" s="105">
        <f t="shared" si="3"/>
        <v>1</v>
      </c>
      <c r="AN26" s="105">
        <v>19</v>
      </c>
      <c r="AO26" s="106">
        <f t="shared" si="13"/>
        <v>1</v>
      </c>
      <c r="AP26" s="106">
        <f t="shared" si="4"/>
        <v>0</v>
      </c>
      <c r="AQ26" s="106">
        <f t="shared" si="5"/>
        <v>1</v>
      </c>
      <c r="AR26" s="111">
        <f>ROUNDUP(AO26*AP6,0)</f>
        <v>1</v>
      </c>
      <c r="AS26" s="111">
        <f t="shared" si="14"/>
        <v>32170</v>
      </c>
      <c r="AT26" s="111">
        <f>ROUNDUP(AU26*AR6,0)</f>
        <v>35934</v>
      </c>
      <c r="AU26" s="112">
        <f t="shared" si="15"/>
        <v>179670</v>
      </c>
    </row>
    <row r="27" spans="7:47" ht="13.5">
      <c r="G27" s="26">
        <v>20</v>
      </c>
      <c r="H27" s="25">
        <f t="shared" si="6"/>
        <v>0.05</v>
      </c>
      <c r="I27" s="130">
        <v>0.1</v>
      </c>
      <c r="J27" s="133">
        <v>0.112</v>
      </c>
      <c r="K27" s="57">
        <v>0.03486</v>
      </c>
      <c r="L27" s="89"/>
      <c r="M27" s="105">
        <v>20</v>
      </c>
      <c r="N27" s="105">
        <f t="shared" si="7"/>
        <v>1</v>
      </c>
      <c r="O27" s="105">
        <f t="shared" si="16"/>
        <v>0</v>
      </c>
      <c r="P27" s="105">
        <f t="shared" si="0"/>
        <v>1</v>
      </c>
      <c r="S27" s="105">
        <v>20</v>
      </c>
      <c r="T27" s="106">
        <f t="shared" si="19"/>
        <v>1</v>
      </c>
      <c r="U27" s="106">
        <f t="shared" si="20"/>
        <v>0</v>
      </c>
      <c r="V27" s="106">
        <f t="shared" si="21"/>
        <v>1</v>
      </c>
      <c r="W27" s="111">
        <f>ROUNDUP(T27*U6,0)</f>
        <v>1</v>
      </c>
      <c r="X27" s="111">
        <f t="shared" si="22"/>
        <v>45650</v>
      </c>
      <c r="Y27" s="111">
        <f>ROUNDUP(Z27*W6,0)</f>
        <v>43125</v>
      </c>
      <c r="Z27" s="112">
        <f t="shared" si="23"/>
        <v>301571</v>
      </c>
      <c r="AB27" s="26">
        <v>20</v>
      </c>
      <c r="AC27" s="25">
        <f t="shared" si="11"/>
        <v>0.05</v>
      </c>
      <c r="AD27" s="55">
        <f t="shared" si="17"/>
        <v>0.125</v>
      </c>
      <c r="AE27" s="56">
        <v>0.143</v>
      </c>
      <c r="AF27" s="57">
        <v>0.02517</v>
      </c>
      <c r="AG27" s="89"/>
      <c r="AH27" s="105">
        <v>20</v>
      </c>
      <c r="AI27" s="105">
        <f t="shared" si="12"/>
        <v>1</v>
      </c>
      <c r="AJ27" s="105">
        <f t="shared" si="18"/>
        <v>0</v>
      </c>
      <c r="AK27" s="105">
        <f t="shared" si="3"/>
        <v>1</v>
      </c>
      <c r="AN27" s="105">
        <v>20</v>
      </c>
      <c r="AO27" s="106">
        <f t="shared" si="13"/>
        <v>1</v>
      </c>
      <c r="AP27" s="106">
        <f t="shared" si="4"/>
        <v>0</v>
      </c>
      <c r="AQ27" s="106">
        <f t="shared" si="5"/>
        <v>1</v>
      </c>
      <c r="AR27" s="111">
        <f>ROUNDUP(AO27*AP6,0)</f>
        <v>1</v>
      </c>
      <c r="AS27" s="111">
        <f t="shared" si="14"/>
        <v>32170</v>
      </c>
      <c r="AT27" s="111">
        <f>ROUNDUP(AU27*AR6,0)</f>
        <v>35934</v>
      </c>
      <c r="AU27" s="112">
        <f t="shared" si="15"/>
        <v>179670</v>
      </c>
    </row>
    <row r="28" spans="2:47" ht="13.5">
      <c r="B28" t="s">
        <v>28</v>
      </c>
      <c r="G28" s="26">
        <v>21</v>
      </c>
      <c r="H28" s="25">
        <f t="shared" si="6"/>
        <v>0.048</v>
      </c>
      <c r="I28" s="130">
        <v>0.095</v>
      </c>
      <c r="J28" s="133">
        <v>0.1</v>
      </c>
      <c r="K28" s="57">
        <v>0.03335</v>
      </c>
      <c r="L28" s="89"/>
      <c r="M28" s="105">
        <v>21</v>
      </c>
      <c r="N28" s="105">
        <f t="shared" si="7"/>
        <v>1</v>
      </c>
      <c r="O28" s="105">
        <f t="shared" si="16"/>
        <v>0</v>
      </c>
      <c r="P28" s="105">
        <f t="shared" si="0"/>
        <v>1</v>
      </c>
      <c r="S28" s="105">
        <v>21</v>
      </c>
      <c r="T28" s="106">
        <f aca="true" t="shared" si="24" ref="T28:T34">V27</f>
        <v>1</v>
      </c>
      <c r="U28" s="106">
        <f aca="true" t="shared" si="25" ref="U28:U34">IF(Y28&gt;T28,T28-1,IF(W28&gt;=X28,W28,Y28))</f>
        <v>0</v>
      </c>
      <c r="V28" s="106">
        <f aca="true" t="shared" si="26" ref="V28:V34">IF((T28-U28)&gt;1,(T28-U28),1)</f>
        <v>1</v>
      </c>
      <c r="W28" s="111">
        <f>ROUNDUP(T28*U6,0)</f>
        <v>1</v>
      </c>
      <c r="X28" s="111">
        <f aca="true" t="shared" si="27" ref="X28:X34">X27</f>
        <v>45650</v>
      </c>
      <c r="Y28" s="111">
        <f>ROUNDUP(Z28*W6,0)</f>
        <v>43125</v>
      </c>
      <c r="Z28" s="112">
        <f aca="true" t="shared" si="28" ref="Z28:Z34">IF(W28&gt;=X28,0,IF(Z27&gt;0,Z27,T28))</f>
        <v>301571</v>
      </c>
      <c r="AB28" s="26">
        <v>21</v>
      </c>
      <c r="AC28" s="25">
        <f t="shared" si="11"/>
        <v>0.048</v>
      </c>
      <c r="AD28" s="55">
        <f t="shared" si="17"/>
        <v>0.1191</v>
      </c>
      <c r="AE28" s="56">
        <v>0.125</v>
      </c>
      <c r="AF28" s="57">
        <v>0.02408</v>
      </c>
      <c r="AG28" s="89"/>
      <c r="AH28" s="105">
        <v>21</v>
      </c>
      <c r="AI28" s="105">
        <f t="shared" si="12"/>
        <v>1</v>
      </c>
      <c r="AJ28" s="105">
        <f t="shared" si="18"/>
        <v>0</v>
      </c>
      <c r="AK28" s="105">
        <f t="shared" si="3"/>
        <v>1</v>
      </c>
      <c r="AN28" s="105">
        <v>21</v>
      </c>
      <c r="AO28" s="106">
        <f t="shared" si="13"/>
        <v>1</v>
      </c>
      <c r="AP28" s="106">
        <f t="shared" si="4"/>
        <v>0</v>
      </c>
      <c r="AQ28" s="106">
        <f t="shared" si="5"/>
        <v>1</v>
      </c>
      <c r="AR28" s="111">
        <f>ROUNDUP(AO28*AP6,0)</f>
        <v>1</v>
      </c>
      <c r="AS28" s="111">
        <f t="shared" si="14"/>
        <v>32170</v>
      </c>
      <c r="AT28" s="111">
        <f>ROUNDUP(AU28*AR6,0)</f>
        <v>35934</v>
      </c>
      <c r="AU28" s="112">
        <f t="shared" si="15"/>
        <v>179670</v>
      </c>
    </row>
    <row r="29" spans="7:47" ht="13.5">
      <c r="G29" s="26">
        <v>22</v>
      </c>
      <c r="H29" s="25">
        <f t="shared" si="6"/>
        <v>0.046</v>
      </c>
      <c r="I29" s="130">
        <v>0.091</v>
      </c>
      <c r="J29" s="133">
        <v>0.1</v>
      </c>
      <c r="K29" s="57">
        <v>0.03182</v>
      </c>
      <c r="L29" s="89"/>
      <c r="M29" s="105">
        <v>22</v>
      </c>
      <c r="N29" s="105">
        <f t="shared" si="7"/>
        <v>1</v>
      </c>
      <c r="O29" s="105">
        <f t="shared" si="16"/>
        <v>0</v>
      </c>
      <c r="P29" s="105">
        <f t="shared" si="0"/>
        <v>1</v>
      </c>
      <c r="S29" s="105">
        <v>22</v>
      </c>
      <c r="T29" s="106">
        <f t="shared" si="24"/>
        <v>1</v>
      </c>
      <c r="U29" s="106">
        <f t="shared" si="25"/>
        <v>0</v>
      </c>
      <c r="V29" s="106">
        <f t="shared" si="26"/>
        <v>1</v>
      </c>
      <c r="W29" s="111">
        <f>ROUNDUP(T29*U6,0)</f>
        <v>1</v>
      </c>
      <c r="X29" s="111">
        <f t="shared" si="27"/>
        <v>45650</v>
      </c>
      <c r="Y29" s="111">
        <f>ROUNDUP(Z29*W6,0)</f>
        <v>43125</v>
      </c>
      <c r="Z29" s="112">
        <f t="shared" si="28"/>
        <v>301571</v>
      </c>
      <c r="AB29" s="26">
        <v>22</v>
      </c>
      <c r="AC29" s="25">
        <f t="shared" si="11"/>
        <v>0.046</v>
      </c>
      <c r="AD29" s="55">
        <f t="shared" si="17"/>
        <v>0.11370000000000001</v>
      </c>
      <c r="AE29" s="56">
        <v>0.125</v>
      </c>
      <c r="AF29" s="57">
        <v>0.02296</v>
      </c>
      <c r="AG29" s="89"/>
      <c r="AH29" s="105">
        <v>22</v>
      </c>
      <c r="AI29" s="105">
        <f t="shared" si="12"/>
        <v>1</v>
      </c>
      <c r="AJ29" s="105">
        <f t="shared" si="18"/>
        <v>0</v>
      </c>
      <c r="AK29" s="105">
        <f t="shared" si="3"/>
        <v>1</v>
      </c>
      <c r="AN29" s="105">
        <v>22</v>
      </c>
      <c r="AO29" s="106">
        <f t="shared" si="13"/>
        <v>1</v>
      </c>
      <c r="AP29" s="106">
        <f t="shared" si="4"/>
        <v>0</v>
      </c>
      <c r="AQ29" s="106">
        <f t="shared" si="5"/>
        <v>1</v>
      </c>
      <c r="AR29" s="111">
        <f>ROUNDUP(AO29*AP6,0)</f>
        <v>1</v>
      </c>
      <c r="AS29" s="111">
        <f t="shared" si="14"/>
        <v>32170</v>
      </c>
      <c r="AT29" s="111">
        <f>ROUNDUP(AU29*AR6,0)</f>
        <v>35934</v>
      </c>
      <c r="AU29" s="112">
        <f t="shared" si="15"/>
        <v>179670</v>
      </c>
    </row>
    <row r="30" spans="7:47" ht="13.5">
      <c r="G30" s="26">
        <v>23</v>
      </c>
      <c r="H30" s="25">
        <f t="shared" si="6"/>
        <v>0.044</v>
      </c>
      <c r="I30" s="130">
        <v>0.087</v>
      </c>
      <c r="J30" s="133">
        <v>0.091</v>
      </c>
      <c r="K30" s="57">
        <v>0.03052</v>
      </c>
      <c r="L30" s="89"/>
      <c r="M30" s="105">
        <v>23</v>
      </c>
      <c r="N30" s="105">
        <f t="shared" si="7"/>
        <v>1</v>
      </c>
      <c r="O30" s="105">
        <f t="shared" si="16"/>
        <v>0</v>
      </c>
      <c r="P30" s="105">
        <f t="shared" si="0"/>
        <v>1</v>
      </c>
      <c r="R30" s="21"/>
      <c r="S30" s="105">
        <v>23</v>
      </c>
      <c r="T30" s="106">
        <f t="shared" si="24"/>
        <v>1</v>
      </c>
      <c r="U30" s="106">
        <f t="shared" si="25"/>
        <v>0</v>
      </c>
      <c r="V30" s="106">
        <f t="shared" si="26"/>
        <v>1</v>
      </c>
      <c r="W30" s="111">
        <f>ROUNDUP(T30*U6,0)</f>
        <v>1</v>
      </c>
      <c r="X30" s="111">
        <f t="shared" si="27"/>
        <v>45650</v>
      </c>
      <c r="Y30" s="111">
        <f>ROUNDUP(Z30*W6,0)</f>
        <v>43125</v>
      </c>
      <c r="Z30" s="112">
        <f t="shared" si="28"/>
        <v>301571</v>
      </c>
      <c r="AB30" s="26">
        <v>23</v>
      </c>
      <c r="AC30" s="25">
        <f t="shared" si="11"/>
        <v>0.044</v>
      </c>
      <c r="AD30" s="55">
        <f t="shared" si="17"/>
        <v>0.1087</v>
      </c>
      <c r="AE30" s="56">
        <v>0.112</v>
      </c>
      <c r="AF30" s="57">
        <v>0.02226</v>
      </c>
      <c r="AG30" s="89"/>
      <c r="AH30" s="105">
        <v>23</v>
      </c>
      <c r="AI30" s="105">
        <f t="shared" si="12"/>
        <v>1</v>
      </c>
      <c r="AJ30" s="105">
        <f t="shared" si="18"/>
        <v>0</v>
      </c>
      <c r="AK30" s="105">
        <f t="shared" si="3"/>
        <v>1</v>
      </c>
      <c r="AM30" s="21"/>
      <c r="AN30" s="105">
        <v>23</v>
      </c>
      <c r="AO30" s="106">
        <f t="shared" si="13"/>
        <v>1</v>
      </c>
      <c r="AP30" s="106">
        <f t="shared" si="4"/>
        <v>0</v>
      </c>
      <c r="AQ30" s="106">
        <f t="shared" si="5"/>
        <v>1</v>
      </c>
      <c r="AR30" s="111">
        <f>ROUNDUP(AO30*AP6,0)</f>
        <v>1</v>
      </c>
      <c r="AS30" s="111">
        <f t="shared" si="14"/>
        <v>32170</v>
      </c>
      <c r="AT30" s="111">
        <f>ROUNDUP(AU30*AR6,0)</f>
        <v>35934</v>
      </c>
      <c r="AU30" s="112">
        <f t="shared" si="15"/>
        <v>179670</v>
      </c>
    </row>
    <row r="31" spans="7:47" ht="13.5">
      <c r="G31" s="26">
        <v>24</v>
      </c>
      <c r="H31" s="25">
        <f t="shared" si="6"/>
        <v>0.042</v>
      </c>
      <c r="I31" s="130">
        <v>0.083</v>
      </c>
      <c r="J31" s="133">
        <v>0.084</v>
      </c>
      <c r="K31" s="57">
        <v>0.02969</v>
      </c>
      <c r="L31" s="89"/>
      <c r="M31" s="105">
        <v>24</v>
      </c>
      <c r="N31" s="105">
        <f aca="true" t="shared" si="29" ref="N31:N50">P30</f>
        <v>1</v>
      </c>
      <c r="O31" s="105">
        <f aca="true" t="shared" si="30" ref="O31:O50">IF((N31-O30)&lt;1,N31-1,O30)</f>
        <v>0</v>
      </c>
      <c r="P31" s="105">
        <f aca="true" t="shared" si="31" ref="P31:P50">IF((N31-O31)=0,1,N31-O31)</f>
        <v>1</v>
      </c>
      <c r="R31" s="21"/>
      <c r="S31" s="105">
        <v>24</v>
      </c>
      <c r="T31" s="106">
        <f t="shared" si="24"/>
        <v>1</v>
      </c>
      <c r="U31" s="106">
        <f t="shared" si="25"/>
        <v>0</v>
      </c>
      <c r="V31" s="106">
        <f t="shared" si="26"/>
        <v>1</v>
      </c>
      <c r="W31" s="111">
        <f>ROUNDUP(T31*U6,0)</f>
        <v>1</v>
      </c>
      <c r="X31" s="111">
        <f t="shared" si="27"/>
        <v>45650</v>
      </c>
      <c r="Y31" s="111">
        <f>ROUNDUP(Z31*W6,0)</f>
        <v>43125</v>
      </c>
      <c r="Z31" s="112">
        <f t="shared" si="28"/>
        <v>301571</v>
      </c>
      <c r="AB31" s="26">
        <v>24</v>
      </c>
      <c r="AC31" s="25">
        <f t="shared" si="11"/>
        <v>0.042</v>
      </c>
      <c r="AD31" s="55">
        <f t="shared" si="17"/>
        <v>0.1042</v>
      </c>
      <c r="AE31" s="56">
        <v>0.112</v>
      </c>
      <c r="AF31" s="57">
        <v>0.02157</v>
      </c>
      <c r="AG31" s="89"/>
      <c r="AH31" s="105">
        <v>24</v>
      </c>
      <c r="AI31" s="105">
        <f t="shared" si="12"/>
        <v>1</v>
      </c>
      <c r="AJ31" s="105">
        <f t="shared" si="18"/>
        <v>0</v>
      </c>
      <c r="AK31" s="105">
        <f t="shared" si="3"/>
        <v>1</v>
      </c>
      <c r="AM31" s="21"/>
      <c r="AN31" s="105">
        <v>24</v>
      </c>
      <c r="AO31" s="106">
        <f t="shared" si="13"/>
        <v>1</v>
      </c>
      <c r="AP31" s="106">
        <f t="shared" si="4"/>
        <v>0</v>
      </c>
      <c r="AQ31" s="106">
        <f t="shared" si="5"/>
        <v>1</v>
      </c>
      <c r="AR31" s="111">
        <f>ROUNDUP(AO31*AP6,0)</f>
        <v>1</v>
      </c>
      <c r="AS31" s="111">
        <f t="shared" si="14"/>
        <v>32170</v>
      </c>
      <c r="AT31" s="111">
        <f>ROUNDUP(AU31*AR6,0)</f>
        <v>35934</v>
      </c>
      <c r="AU31" s="112">
        <f t="shared" si="15"/>
        <v>179670</v>
      </c>
    </row>
    <row r="32" spans="7:47" ht="13.5">
      <c r="G32" s="26">
        <v>25</v>
      </c>
      <c r="H32" s="25">
        <f t="shared" si="6"/>
        <v>0.04</v>
      </c>
      <c r="I32" s="130">
        <v>0.08</v>
      </c>
      <c r="J32" s="133">
        <v>0.084</v>
      </c>
      <c r="K32" s="132">
        <v>0.02841</v>
      </c>
      <c r="L32" s="89"/>
      <c r="M32" s="105">
        <v>25</v>
      </c>
      <c r="N32" s="105">
        <f t="shared" si="29"/>
        <v>1</v>
      </c>
      <c r="O32" s="105">
        <f t="shared" si="30"/>
        <v>0</v>
      </c>
      <c r="P32" s="105">
        <f t="shared" si="31"/>
        <v>1</v>
      </c>
      <c r="Q32" s="6"/>
      <c r="R32" s="21"/>
      <c r="S32" s="105">
        <v>25</v>
      </c>
      <c r="T32" s="106">
        <f t="shared" si="24"/>
        <v>1</v>
      </c>
      <c r="U32" s="106">
        <f t="shared" si="25"/>
        <v>0</v>
      </c>
      <c r="V32" s="106">
        <f t="shared" si="26"/>
        <v>1</v>
      </c>
      <c r="W32" s="111">
        <f>ROUNDUP(T32*U6,0)</f>
        <v>1</v>
      </c>
      <c r="X32" s="111">
        <f t="shared" si="27"/>
        <v>45650</v>
      </c>
      <c r="Y32" s="111">
        <f>ROUNDUP(Z32*W6,0)</f>
        <v>43125</v>
      </c>
      <c r="Z32" s="112">
        <f t="shared" si="28"/>
        <v>301571</v>
      </c>
      <c r="AB32" s="26">
        <v>25</v>
      </c>
      <c r="AC32" s="25">
        <f t="shared" si="11"/>
        <v>0.04</v>
      </c>
      <c r="AD32" s="55">
        <f t="shared" si="17"/>
        <v>0.1</v>
      </c>
      <c r="AE32" s="56">
        <v>0.112</v>
      </c>
      <c r="AF32" s="57">
        <v>0.02058</v>
      </c>
      <c r="AG32" s="89"/>
      <c r="AH32" s="105">
        <v>25</v>
      </c>
      <c r="AI32" s="105">
        <f t="shared" si="12"/>
        <v>1</v>
      </c>
      <c r="AJ32" s="105">
        <f t="shared" si="18"/>
        <v>0</v>
      </c>
      <c r="AK32" s="105">
        <f t="shared" si="3"/>
        <v>1</v>
      </c>
      <c r="AL32" s="6"/>
      <c r="AM32" s="21"/>
      <c r="AN32" s="105">
        <v>25</v>
      </c>
      <c r="AO32" s="106">
        <f t="shared" si="13"/>
        <v>1</v>
      </c>
      <c r="AP32" s="106">
        <f t="shared" si="4"/>
        <v>0</v>
      </c>
      <c r="AQ32" s="106">
        <f t="shared" si="5"/>
        <v>1</v>
      </c>
      <c r="AR32" s="111">
        <f>ROUNDUP(AO32*AP6,0)</f>
        <v>1</v>
      </c>
      <c r="AS32" s="111">
        <f t="shared" si="14"/>
        <v>32170</v>
      </c>
      <c r="AT32" s="111">
        <f>ROUNDUP(AU32*AR6,0)</f>
        <v>35934</v>
      </c>
      <c r="AU32" s="112">
        <f t="shared" si="15"/>
        <v>179670</v>
      </c>
    </row>
    <row r="33" spans="7:47" ht="13.5">
      <c r="G33" s="29">
        <v>26</v>
      </c>
      <c r="H33" s="25">
        <f t="shared" si="6"/>
        <v>0.039</v>
      </c>
      <c r="I33" s="130">
        <v>0.077</v>
      </c>
      <c r="J33" s="133">
        <v>0.084</v>
      </c>
      <c r="K33" s="57">
        <v>0.02716</v>
      </c>
      <c r="L33" s="89"/>
      <c r="M33" s="106">
        <v>26</v>
      </c>
      <c r="N33" s="105">
        <f t="shared" si="29"/>
        <v>1</v>
      </c>
      <c r="O33" s="105">
        <f t="shared" si="30"/>
        <v>0</v>
      </c>
      <c r="P33" s="105">
        <f t="shared" si="31"/>
        <v>1</v>
      </c>
      <c r="Q33" s="79"/>
      <c r="R33" s="21"/>
      <c r="S33" s="106">
        <v>26</v>
      </c>
      <c r="T33" s="106">
        <f t="shared" si="24"/>
        <v>1</v>
      </c>
      <c r="U33" s="106">
        <f t="shared" si="25"/>
        <v>0</v>
      </c>
      <c r="V33" s="106">
        <f t="shared" si="26"/>
        <v>1</v>
      </c>
      <c r="W33" s="111">
        <f>ROUNDUP(T33*U6,0)</f>
        <v>1</v>
      </c>
      <c r="X33" s="111">
        <f t="shared" si="27"/>
        <v>45650</v>
      </c>
      <c r="Y33" s="111">
        <f>ROUNDUP(Z33*W6,0)</f>
        <v>43125</v>
      </c>
      <c r="Z33" s="112">
        <f t="shared" si="28"/>
        <v>301571</v>
      </c>
      <c r="AB33" s="29">
        <v>26</v>
      </c>
      <c r="AC33" s="25">
        <f t="shared" si="11"/>
        <v>0.039</v>
      </c>
      <c r="AD33" s="55">
        <f t="shared" si="17"/>
        <v>0.09620000000000001</v>
      </c>
      <c r="AE33" s="56">
        <v>0.1</v>
      </c>
      <c r="AF33" s="57">
        <v>0.01989</v>
      </c>
      <c r="AG33" s="89"/>
      <c r="AH33" s="106">
        <v>26</v>
      </c>
      <c r="AI33" s="105">
        <f t="shared" si="12"/>
        <v>1</v>
      </c>
      <c r="AJ33" s="105">
        <f t="shared" si="18"/>
        <v>0</v>
      </c>
      <c r="AK33" s="105">
        <f t="shared" si="3"/>
        <v>1</v>
      </c>
      <c r="AL33" s="79"/>
      <c r="AM33" s="21"/>
      <c r="AN33" s="106">
        <v>26</v>
      </c>
      <c r="AO33" s="106">
        <f t="shared" si="13"/>
        <v>1</v>
      </c>
      <c r="AP33" s="106">
        <f t="shared" si="4"/>
        <v>0</v>
      </c>
      <c r="AQ33" s="106">
        <f t="shared" si="5"/>
        <v>1</v>
      </c>
      <c r="AR33" s="111">
        <f>ROUNDUP(AO33*AP6,0)</f>
        <v>1</v>
      </c>
      <c r="AS33" s="111">
        <f t="shared" si="14"/>
        <v>32170</v>
      </c>
      <c r="AT33" s="111">
        <f>ROUNDUP(AU33*AR6,0)</f>
        <v>35934</v>
      </c>
      <c r="AU33" s="112">
        <f t="shared" si="15"/>
        <v>179670</v>
      </c>
    </row>
    <row r="34" spans="7:47" ht="13.5">
      <c r="G34" s="29">
        <v>27</v>
      </c>
      <c r="H34" s="25">
        <f t="shared" si="6"/>
        <v>0.038</v>
      </c>
      <c r="I34" s="130">
        <v>0.074</v>
      </c>
      <c r="J34" s="133">
        <v>0.077</v>
      </c>
      <c r="K34" s="57">
        <v>0.02624</v>
      </c>
      <c r="L34" s="89"/>
      <c r="M34" s="106">
        <v>27</v>
      </c>
      <c r="N34" s="105">
        <f t="shared" si="29"/>
        <v>1</v>
      </c>
      <c r="O34" s="105">
        <f t="shared" si="30"/>
        <v>0</v>
      </c>
      <c r="P34" s="105">
        <f t="shared" si="31"/>
        <v>1</v>
      </c>
      <c r="Q34" s="79"/>
      <c r="S34" s="106">
        <v>27</v>
      </c>
      <c r="T34" s="106">
        <f t="shared" si="24"/>
        <v>1</v>
      </c>
      <c r="U34" s="106">
        <f t="shared" si="25"/>
        <v>0</v>
      </c>
      <c r="V34" s="106">
        <f t="shared" si="26"/>
        <v>1</v>
      </c>
      <c r="W34" s="111">
        <f>ROUNDUP(T34*U6,0)</f>
        <v>1</v>
      </c>
      <c r="X34" s="111">
        <f t="shared" si="27"/>
        <v>45650</v>
      </c>
      <c r="Y34" s="111">
        <f>ROUNDUP(Z34*W6,0)</f>
        <v>43125</v>
      </c>
      <c r="Z34" s="112">
        <f t="shared" si="28"/>
        <v>301571</v>
      </c>
      <c r="AB34" s="29">
        <v>27</v>
      </c>
      <c r="AC34" s="25">
        <f t="shared" si="11"/>
        <v>0.038</v>
      </c>
      <c r="AD34" s="55">
        <f t="shared" si="17"/>
        <v>0.0926</v>
      </c>
      <c r="AE34" s="56">
        <v>0.1</v>
      </c>
      <c r="AF34" s="57">
        <v>0.01902</v>
      </c>
      <c r="AG34" s="89"/>
      <c r="AH34" s="106">
        <v>27</v>
      </c>
      <c r="AI34" s="105">
        <f t="shared" si="12"/>
        <v>1</v>
      </c>
      <c r="AJ34" s="105">
        <f t="shared" si="18"/>
        <v>0</v>
      </c>
      <c r="AK34" s="105">
        <f t="shared" si="3"/>
        <v>1</v>
      </c>
      <c r="AL34" s="79"/>
      <c r="AN34" s="106">
        <v>27</v>
      </c>
      <c r="AO34" s="106">
        <f t="shared" si="13"/>
        <v>1</v>
      </c>
      <c r="AP34" s="106">
        <f t="shared" si="4"/>
        <v>0</v>
      </c>
      <c r="AQ34" s="106">
        <f t="shared" si="5"/>
        <v>1</v>
      </c>
      <c r="AR34" s="111">
        <f>ROUNDUP(AO34*AP6,0)</f>
        <v>1</v>
      </c>
      <c r="AS34" s="111">
        <f t="shared" si="14"/>
        <v>32170</v>
      </c>
      <c r="AT34" s="111">
        <f>ROUNDUP(AU34*AR6,0)</f>
        <v>35934</v>
      </c>
      <c r="AU34" s="112">
        <f t="shared" si="15"/>
        <v>179670</v>
      </c>
    </row>
    <row r="35" spans="7:47" ht="13.5">
      <c r="G35" s="29">
        <v>28</v>
      </c>
      <c r="H35" s="25">
        <f t="shared" si="6"/>
        <v>0.036000000000000004</v>
      </c>
      <c r="I35" s="130">
        <v>0.071</v>
      </c>
      <c r="J35" s="133">
        <v>0.072</v>
      </c>
      <c r="K35" s="57">
        <v>0.02568</v>
      </c>
      <c r="L35" s="89"/>
      <c r="M35" s="106">
        <v>28</v>
      </c>
      <c r="N35" s="105">
        <f t="shared" si="29"/>
        <v>1</v>
      </c>
      <c r="O35" s="105">
        <f t="shared" si="30"/>
        <v>0</v>
      </c>
      <c r="P35" s="105">
        <f t="shared" si="31"/>
        <v>1</v>
      </c>
      <c r="Q35" s="6"/>
      <c r="S35" s="106">
        <v>28</v>
      </c>
      <c r="T35" s="106">
        <f>V34</f>
        <v>1</v>
      </c>
      <c r="U35" s="106">
        <f>IF(Y35&gt;T35,T35-1,IF(W35&gt;=X35,W35,Y35))</f>
        <v>0</v>
      </c>
      <c r="V35" s="106">
        <f>IF((T35-U35)&gt;1,(T35-U35),1)</f>
        <v>1</v>
      </c>
      <c r="W35" s="111">
        <f>ROUNDUP(T35*U6,0)</f>
        <v>1</v>
      </c>
      <c r="X35" s="111">
        <f>X34</f>
        <v>45650</v>
      </c>
      <c r="Y35" s="111">
        <f>ROUNDUP(Z35*W6,0)</f>
        <v>43125</v>
      </c>
      <c r="Z35" s="112">
        <f>IF(W35&gt;=X35,0,IF(Z34&gt;0,Z34,T35))</f>
        <v>301571</v>
      </c>
      <c r="AB35" s="29">
        <v>28</v>
      </c>
      <c r="AC35" s="25">
        <f t="shared" si="11"/>
        <v>0.036000000000000004</v>
      </c>
      <c r="AD35" s="55">
        <f t="shared" si="17"/>
        <v>0.0893</v>
      </c>
      <c r="AE35" s="56">
        <v>0.091</v>
      </c>
      <c r="AF35" s="57">
        <v>0.01866</v>
      </c>
      <c r="AG35" s="89"/>
      <c r="AH35" s="106">
        <v>28</v>
      </c>
      <c r="AI35" s="105">
        <f t="shared" si="12"/>
        <v>1</v>
      </c>
      <c r="AJ35" s="105">
        <f t="shared" si="18"/>
        <v>0</v>
      </c>
      <c r="AK35" s="105">
        <f t="shared" si="3"/>
        <v>1</v>
      </c>
      <c r="AL35" s="6"/>
      <c r="AN35" s="106">
        <v>28</v>
      </c>
      <c r="AO35" s="106">
        <f>AQ34</f>
        <v>1</v>
      </c>
      <c r="AP35" s="106">
        <f>IF(AT35&gt;AO35,AO35-1,IF(AR35&gt;=AS35,AR35,AT35))</f>
        <v>0</v>
      </c>
      <c r="AQ35" s="106">
        <f>IF((AO35-AP35)&gt;1,(AO35-AP35),1)</f>
        <v>1</v>
      </c>
      <c r="AR35" s="111">
        <f>ROUNDUP(AO35*AP6,0)</f>
        <v>1</v>
      </c>
      <c r="AS35" s="111">
        <f>AS34</f>
        <v>32170</v>
      </c>
      <c r="AT35" s="111">
        <f>ROUNDUP(AU35*AR6,0)</f>
        <v>35934</v>
      </c>
      <c r="AU35" s="112">
        <f>IF(AR35&gt;=AS35,0,IF(AU34&gt;0,AU34,AO35))</f>
        <v>179670</v>
      </c>
    </row>
    <row r="36" spans="7:47" ht="13.5">
      <c r="G36" s="29">
        <v>29</v>
      </c>
      <c r="H36" s="25">
        <f t="shared" si="6"/>
        <v>0.035</v>
      </c>
      <c r="I36" s="130">
        <v>0.069</v>
      </c>
      <c r="J36" s="133">
        <v>0.072</v>
      </c>
      <c r="K36" s="57">
        <v>0.02463</v>
      </c>
      <c r="L36" s="89"/>
      <c r="M36" s="106">
        <v>29</v>
      </c>
      <c r="N36" s="105">
        <f t="shared" si="29"/>
        <v>1</v>
      </c>
      <c r="O36" s="105">
        <f t="shared" si="30"/>
        <v>0</v>
      </c>
      <c r="P36" s="105">
        <f t="shared" si="31"/>
        <v>1</v>
      </c>
      <c r="S36" s="106">
        <v>29</v>
      </c>
      <c r="T36" s="106">
        <f>V35</f>
        <v>1</v>
      </c>
      <c r="U36" s="106">
        <f>IF(Y36&gt;T36,T36-1,IF(W36&gt;=X36,W36,Y36))</f>
        <v>0</v>
      </c>
      <c r="V36" s="106">
        <f>IF((T36-U36)&gt;1,(T36-U36),1)</f>
        <v>1</v>
      </c>
      <c r="W36" s="111">
        <f>ROUNDUP(T36*U6,0)</f>
        <v>1</v>
      </c>
      <c r="X36" s="111">
        <f>X35</f>
        <v>45650</v>
      </c>
      <c r="Y36" s="111">
        <f>ROUNDUP(Z36*W6,0)</f>
        <v>43125</v>
      </c>
      <c r="Z36" s="112">
        <f>IF(W36&gt;=X36,0,IF(Z35&gt;0,Z35,T36))</f>
        <v>301571</v>
      </c>
      <c r="AB36" s="29">
        <v>29</v>
      </c>
      <c r="AC36" s="25">
        <f t="shared" si="11"/>
        <v>0.035</v>
      </c>
      <c r="AD36" s="55">
        <f t="shared" si="17"/>
        <v>0.0863</v>
      </c>
      <c r="AE36" s="56">
        <v>0.091</v>
      </c>
      <c r="AF36" s="57">
        <v>0.01803</v>
      </c>
      <c r="AG36" s="89"/>
      <c r="AH36" s="106">
        <v>29</v>
      </c>
      <c r="AI36" s="105">
        <f t="shared" si="12"/>
        <v>1</v>
      </c>
      <c r="AJ36" s="105">
        <f t="shared" si="18"/>
        <v>0</v>
      </c>
      <c r="AK36" s="105">
        <f t="shared" si="3"/>
        <v>1</v>
      </c>
      <c r="AN36" s="106">
        <v>29</v>
      </c>
      <c r="AO36" s="106">
        <f>AQ35</f>
        <v>1</v>
      </c>
      <c r="AP36" s="106">
        <f>IF(AT36&gt;AO36,AO36-1,IF(AR36&gt;=AS36,AR36,AT36))</f>
        <v>0</v>
      </c>
      <c r="AQ36" s="106">
        <f>IF((AO36-AP36)&gt;1,(AO36-AP36),1)</f>
        <v>1</v>
      </c>
      <c r="AR36" s="111">
        <f>ROUNDUP(AO36*AP6,0)</f>
        <v>1</v>
      </c>
      <c r="AS36" s="111">
        <f>AS35</f>
        <v>32170</v>
      </c>
      <c r="AT36" s="111">
        <f>ROUNDUP(AU36*AR6,0)</f>
        <v>35934</v>
      </c>
      <c r="AU36" s="112">
        <f>IF(AR36&gt;=AS36,0,IF(AU35&gt;0,AU35,AO36))</f>
        <v>179670</v>
      </c>
    </row>
    <row r="37" spans="7:47" ht="13.5">
      <c r="G37" s="29">
        <v>30</v>
      </c>
      <c r="H37" s="25">
        <f t="shared" si="6"/>
        <v>0.034</v>
      </c>
      <c r="I37" s="130">
        <v>0.067</v>
      </c>
      <c r="J37" s="133">
        <v>0.072</v>
      </c>
      <c r="K37" s="57">
        <v>0.02366</v>
      </c>
      <c r="L37" s="89"/>
      <c r="M37" s="106">
        <v>30</v>
      </c>
      <c r="N37" s="105">
        <f t="shared" si="29"/>
        <v>1</v>
      </c>
      <c r="O37" s="105">
        <f t="shared" si="30"/>
        <v>0</v>
      </c>
      <c r="P37" s="105">
        <f t="shared" si="31"/>
        <v>1</v>
      </c>
      <c r="S37" s="106">
        <v>30</v>
      </c>
      <c r="T37" s="106">
        <f aca="true" t="shared" si="32" ref="T37:T57">V36</f>
        <v>1</v>
      </c>
      <c r="U37" s="106">
        <f aca="true" t="shared" si="33" ref="U37:U57">IF(Y37&gt;T37,T37-1,IF(W37&gt;=X37,W37,Y37))</f>
        <v>0</v>
      </c>
      <c r="V37" s="106">
        <f aca="true" t="shared" si="34" ref="V37:V57">IF((T37-U37)&gt;1,(T37-U37),1)</f>
        <v>1</v>
      </c>
      <c r="W37" s="111">
        <f>ROUNDUP(T37*U6,0)</f>
        <v>1</v>
      </c>
      <c r="X37" s="111">
        <f aca="true" t="shared" si="35" ref="X37:X57">X36</f>
        <v>45650</v>
      </c>
      <c r="Y37" s="111">
        <f>ROUNDUP(Z37*W6,0)</f>
        <v>43125</v>
      </c>
      <c r="Z37" s="112">
        <f aca="true" t="shared" si="36" ref="Z37:Z57">IF(W37&gt;=X37,0,IF(Z36&gt;0,Z36,T37))</f>
        <v>301571</v>
      </c>
      <c r="AB37" s="29">
        <v>30</v>
      </c>
      <c r="AC37" s="25">
        <f t="shared" si="11"/>
        <v>0.034</v>
      </c>
      <c r="AD37" s="55">
        <f t="shared" si="17"/>
        <v>0.0834</v>
      </c>
      <c r="AE37" s="56">
        <v>0.084</v>
      </c>
      <c r="AF37" s="57">
        <v>0.01766</v>
      </c>
      <c r="AG37" s="89"/>
      <c r="AH37" s="106">
        <v>30</v>
      </c>
      <c r="AI37" s="105">
        <f t="shared" si="12"/>
        <v>1</v>
      </c>
      <c r="AJ37" s="105">
        <f t="shared" si="18"/>
        <v>0</v>
      </c>
      <c r="AK37" s="105">
        <f t="shared" si="3"/>
        <v>1</v>
      </c>
      <c r="AN37" s="106">
        <v>30</v>
      </c>
      <c r="AO37" s="106">
        <f aca="true" t="shared" si="37" ref="AO37:AO57">AQ36</f>
        <v>1</v>
      </c>
      <c r="AP37" s="106">
        <f aca="true" t="shared" si="38" ref="AP37:AP57">IF(AT37&gt;AO37,AO37-1,IF(AR37&gt;=AS37,AR37,AT37))</f>
        <v>0</v>
      </c>
      <c r="AQ37" s="106">
        <f aca="true" t="shared" si="39" ref="AQ37:AQ57">IF((AO37-AP37)&gt;1,(AO37-AP37),1)</f>
        <v>1</v>
      </c>
      <c r="AR37" s="111">
        <f>ROUNDUP(AO37*AP6,0)</f>
        <v>1</v>
      </c>
      <c r="AS37" s="111">
        <f aca="true" t="shared" si="40" ref="AS37:AS57">AS36</f>
        <v>32170</v>
      </c>
      <c r="AT37" s="111">
        <f>ROUNDUP(AU37*AR6,0)</f>
        <v>35934</v>
      </c>
      <c r="AU37" s="112">
        <f aca="true" t="shared" si="41" ref="AU37:AU57">IF(AR37&gt;=AS37,0,IF(AU36&gt;0,AU36,AO37))</f>
        <v>179670</v>
      </c>
    </row>
    <row r="38" spans="7:47" ht="13.5">
      <c r="G38" s="29">
        <v>31</v>
      </c>
      <c r="H38" s="25">
        <f aca="true" t="shared" si="42" ref="H38:H57">ROUNDUP(1/G38,3)</f>
        <v>0.033</v>
      </c>
      <c r="I38" s="130">
        <v>0.065</v>
      </c>
      <c r="J38" s="133">
        <v>0.067</v>
      </c>
      <c r="K38" s="57">
        <v>0.02286</v>
      </c>
      <c r="L38" s="89"/>
      <c r="M38" s="106">
        <v>31</v>
      </c>
      <c r="N38" s="105">
        <f t="shared" si="29"/>
        <v>1</v>
      </c>
      <c r="O38" s="105">
        <f t="shared" si="30"/>
        <v>0</v>
      </c>
      <c r="P38" s="105">
        <f t="shared" si="31"/>
        <v>1</v>
      </c>
      <c r="S38" s="106">
        <v>31</v>
      </c>
      <c r="T38" s="106">
        <f t="shared" si="32"/>
        <v>1</v>
      </c>
      <c r="U38" s="106">
        <f t="shared" si="33"/>
        <v>0</v>
      </c>
      <c r="V38" s="106">
        <f t="shared" si="34"/>
        <v>1</v>
      </c>
      <c r="W38" s="111">
        <f>ROUNDUP(T38*U6,0)</f>
        <v>1</v>
      </c>
      <c r="X38" s="111">
        <f t="shared" si="35"/>
        <v>45650</v>
      </c>
      <c r="Y38" s="111">
        <f>ROUNDUP(Z38*W6,0)</f>
        <v>43125</v>
      </c>
      <c r="Z38" s="112">
        <f t="shared" si="36"/>
        <v>301571</v>
      </c>
      <c r="AB38" s="29">
        <v>31</v>
      </c>
      <c r="AC38" s="25">
        <f t="shared" si="11"/>
        <v>0.033</v>
      </c>
      <c r="AD38" s="55">
        <f>ROUNDUP(1/AB38*2.5,4)</f>
        <v>0.08070000000000001</v>
      </c>
      <c r="AE38" s="56">
        <v>0.084</v>
      </c>
      <c r="AF38" s="57">
        <v>0.01688</v>
      </c>
      <c r="AG38" s="89"/>
      <c r="AH38" s="106">
        <v>31</v>
      </c>
      <c r="AI38" s="105">
        <f t="shared" si="12"/>
        <v>1</v>
      </c>
      <c r="AJ38" s="105">
        <f t="shared" si="18"/>
        <v>0</v>
      </c>
      <c r="AK38" s="105">
        <f t="shared" si="3"/>
        <v>1</v>
      </c>
      <c r="AN38" s="106">
        <v>31</v>
      </c>
      <c r="AO38" s="106">
        <f t="shared" si="37"/>
        <v>1</v>
      </c>
      <c r="AP38" s="106">
        <f t="shared" si="38"/>
        <v>0</v>
      </c>
      <c r="AQ38" s="106">
        <f t="shared" si="39"/>
        <v>1</v>
      </c>
      <c r="AR38" s="111">
        <f>ROUNDUP(AO38*AP6,0)</f>
        <v>1</v>
      </c>
      <c r="AS38" s="111">
        <f t="shared" si="40"/>
        <v>32170</v>
      </c>
      <c r="AT38" s="111">
        <f>ROUNDUP(AU38*AR6,0)</f>
        <v>35934</v>
      </c>
      <c r="AU38" s="112">
        <f t="shared" si="41"/>
        <v>179670</v>
      </c>
    </row>
    <row r="39" spans="7:47" ht="13.5">
      <c r="G39" s="29">
        <v>32</v>
      </c>
      <c r="H39" s="25">
        <f t="shared" si="42"/>
        <v>0.032</v>
      </c>
      <c r="I39" s="130">
        <v>0.063</v>
      </c>
      <c r="J39" s="133">
        <v>0.067</v>
      </c>
      <c r="K39" s="57">
        <v>0.02216</v>
      </c>
      <c r="L39" s="89"/>
      <c r="M39" s="106">
        <v>32</v>
      </c>
      <c r="N39" s="105">
        <f t="shared" si="29"/>
        <v>1</v>
      </c>
      <c r="O39" s="105">
        <f t="shared" si="30"/>
        <v>0</v>
      </c>
      <c r="P39" s="105">
        <f t="shared" si="31"/>
        <v>1</v>
      </c>
      <c r="S39" s="106">
        <v>32</v>
      </c>
      <c r="T39" s="106">
        <f t="shared" si="32"/>
        <v>1</v>
      </c>
      <c r="U39" s="106">
        <f t="shared" si="33"/>
        <v>0</v>
      </c>
      <c r="V39" s="106">
        <f t="shared" si="34"/>
        <v>1</v>
      </c>
      <c r="W39" s="111">
        <f>ROUNDUP(T39*U6,0)</f>
        <v>1</v>
      </c>
      <c r="X39" s="111">
        <f t="shared" si="35"/>
        <v>45650</v>
      </c>
      <c r="Y39" s="111">
        <f>ROUNDUP(Z39*W6,0)</f>
        <v>43125</v>
      </c>
      <c r="Z39" s="112">
        <f t="shared" si="36"/>
        <v>301571</v>
      </c>
      <c r="AB39" s="29">
        <v>32</v>
      </c>
      <c r="AC39" s="25">
        <f t="shared" si="11"/>
        <v>0.032</v>
      </c>
      <c r="AD39" s="55">
        <f>ROUNDUP(1/AB39*2.5,4)</f>
        <v>0.0782</v>
      </c>
      <c r="AE39" s="56">
        <v>0.084</v>
      </c>
      <c r="AF39" s="57">
        <v>0.01655</v>
      </c>
      <c r="AG39" s="89"/>
      <c r="AH39" s="106">
        <v>32</v>
      </c>
      <c r="AI39" s="105">
        <f t="shared" si="12"/>
        <v>1</v>
      </c>
      <c r="AJ39" s="105">
        <f t="shared" si="18"/>
        <v>0</v>
      </c>
      <c r="AK39" s="105">
        <f t="shared" si="3"/>
        <v>1</v>
      </c>
      <c r="AN39" s="106">
        <v>32</v>
      </c>
      <c r="AO39" s="106">
        <f t="shared" si="37"/>
        <v>1</v>
      </c>
      <c r="AP39" s="106">
        <f t="shared" si="38"/>
        <v>0</v>
      </c>
      <c r="AQ39" s="106">
        <f t="shared" si="39"/>
        <v>1</v>
      </c>
      <c r="AR39" s="111">
        <f>ROUNDUP(AO39*AP6,0)</f>
        <v>1</v>
      </c>
      <c r="AS39" s="111">
        <f t="shared" si="40"/>
        <v>32170</v>
      </c>
      <c r="AT39" s="111">
        <f>ROUNDUP(AU39*AR6,0)</f>
        <v>35934</v>
      </c>
      <c r="AU39" s="112">
        <f t="shared" si="41"/>
        <v>179670</v>
      </c>
    </row>
    <row r="40" spans="7:47" ht="13.5">
      <c r="G40" s="29">
        <v>33</v>
      </c>
      <c r="H40" s="25">
        <f t="shared" si="42"/>
        <v>0.031</v>
      </c>
      <c r="I40" s="130">
        <v>0.061</v>
      </c>
      <c r="J40" s="133">
        <v>0.063</v>
      </c>
      <c r="K40" s="57">
        <v>0.02161</v>
      </c>
      <c r="L40" s="89"/>
      <c r="M40" s="106">
        <v>33</v>
      </c>
      <c r="N40" s="105">
        <f t="shared" si="29"/>
        <v>1</v>
      </c>
      <c r="O40" s="105">
        <f t="shared" si="30"/>
        <v>0</v>
      </c>
      <c r="P40" s="105">
        <f t="shared" si="31"/>
        <v>1</v>
      </c>
      <c r="S40" s="106">
        <v>33</v>
      </c>
      <c r="T40" s="106">
        <f t="shared" si="32"/>
        <v>1</v>
      </c>
      <c r="U40" s="106">
        <f t="shared" si="33"/>
        <v>0</v>
      </c>
      <c r="V40" s="106">
        <f t="shared" si="34"/>
        <v>1</v>
      </c>
      <c r="W40" s="111">
        <f>ROUNDUP(T40*U6,0)</f>
        <v>1</v>
      </c>
      <c r="X40" s="111">
        <f t="shared" si="35"/>
        <v>45650</v>
      </c>
      <c r="Y40" s="111">
        <f>ROUNDUP(Z40*W6,0)</f>
        <v>43125</v>
      </c>
      <c r="Z40" s="112">
        <f t="shared" si="36"/>
        <v>301571</v>
      </c>
      <c r="AB40" s="29">
        <v>33</v>
      </c>
      <c r="AC40" s="25">
        <f t="shared" si="11"/>
        <v>0.031</v>
      </c>
      <c r="AD40" s="55">
        <f>ROUNDUP(1/AB40*2.5,4)</f>
        <v>0.0758</v>
      </c>
      <c r="AE40" s="56">
        <v>0.077</v>
      </c>
      <c r="AF40" s="57">
        <v>0.01585</v>
      </c>
      <c r="AG40" s="89"/>
      <c r="AH40" s="106">
        <v>33</v>
      </c>
      <c r="AI40" s="105">
        <f t="shared" si="12"/>
        <v>1</v>
      </c>
      <c r="AJ40" s="105">
        <f t="shared" si="18"/>
        <v>0</v>
      </c>
      <c r="AK40" s="105">
        <f t="shared" si="3"/>
        <v>1</v>
      </c>
      <c r="AN40" s="106">
        <v>33</v>
      </c>
      <c r="AO40" s="106">
        <f t="shared" si="37"/>
        <v>1</v>
      </c>
      <c r="AP40" s="106">
        <f t="shared" si="38"/>
        <v>0</v>
      </c>
      <c r="AQ40" s="106">
        <f t="shared" si="39"/>
        <v>1</v>
      </c>
      <c r="AR40" s="111">
        <f>ROUNDUP(AO40*AP6,0)</f>
        <v>1</v>
      </c>
      <c r="AS40" s="111">
        <f t="shared" si="40"/>
        <v>32170</v>
      </c>
      <c r="AT40" s="111">
        <f>ROUNDUP(AU40*AR6,0)</f>
        <v>35934</v>
      </c>
      <c r="AU40" s="112">
        <f t="shared" si="41"/>
        <v>179670</v>
      </c>
    </row>
    <row r="41" spans="4:47" ht="13.5">
      <c r="D41" s="9"/>
      <c r="G41" s="29">
        <v>34</v>
      </c>
      <c r="H41" s="25">
        <f t="shared" si="42"/>
        <v>0.030000000000000002</v>
      </c>
      <c r="I41" s="130">
        <v>0.059</v>
      </c>
      <c r="J41" s="133">
        <v>0.063</v>
      </c>
      <c r="K41" s="57">
        <v>0.02097</v>
      </c>
      <c r="L41" s="89"/>
      <c r="M41" s="106">
        <v>34</v>
      </c>
      <c r="N41" s="105">
        <f t="shared" si="29"/>
        <v>1</v>
      </c>
      <c r="O41" s="105">
        <f t="shared" si="30"/>
        <v>0</v>
      </c>
      <c r="P41" s="105">
        <f t="shared" si="31"/>
        <v>1</v>
      </c>
      <c r="S41" s="106">
        <v>34</v>
      </c>
      <c r="T41" s="106">
        <f t="shared" si="32"/>
        <v>1</v>
      </c>
      <c r="U41" s="106">
        <f t="shared" si="33"/>
        <v>0</v>
      </c>
      <c r="V41" s="106">
        <f t="shared" si="34"/>
        <v>1</v>
      </c>
      <c r="W41" s="111">
        <f>ROUNDUP(T41*U6,0)</f>
        <v>1</v>
      </c>
      <c r="X41" s="111">
        <f t="shared" si="35"/>
        <v>45650</v>
      </c>
      <c r="Y41" s="111">
        <f>ROUNDUP(Z41*W6,0)</f>
        <v>43125</v>
      </c>
      <c r="Z41" s="112">
        <f t="shared" si="36"/>
        <v>301571</v>
      </c>
      <c r="AB41" s="29">
        <v>34</v>
      </c>
      <c r="AC41" s="25">
        <f t="shared" si="11"/>
        <v>0.030000000000000002</v>
      </c>
      <c r="AD41" s="55">
        <f>ROUNDUP(1/AB41*2.5,4)</f>
        <v>0.0736</v>
      </c>
      <c r="AE41" s="56">
        <v>0.077</v>
      </c>
      <c r="AF41" s="57">
        <v>0.01532</v>
      </c>
      <c r="AG41" s="89"/>
      <c r="AH41" s="106">
        <v>34</v>
      </c>
      <c r="AI41" s="105">
        <f t="shared" si="12"/>
        <v>1</v>
      </c>
      <c r="AJ41" s="105">
        <f t="shared" si="18"/>
        <v>0</v>
      </c>
      <c r="AK41" s="105">
        <f t="shared" si="3"/>
        <v>1</v>
      </c>
      <c r="AN41" s="106">
        <v>34</v>
      </c>
      <c r="AO41" s="106">
        <f t="shared" si="37"/>
        <v>1</v>
      </c>
      <c r="AP41" s="106">
        <f t="shared" si="38"/>
        <v>0</v>
      </c>
      <c r="AQ41" s="106">
        <f t="shared" si="39"/>
        <v>1</v>
      </c>
      <c r="AR41" s="111">
        <f>ROUNDUP(AO41*AP6,0)</f>
        <v>1</v>
      </c>
      <c r="AS41" s="111">
        <f t="shared" si="40"/>
        <v>32170</v>
      </c>
      <c r="AT41" s="111">
        <f>ROUNDUP(AU41*AR6,0)</f>
        <v>35934</v>
      </c>
      <c r="AU41" s="112">
        <f t="shared" si="41"/>
        <v>179670</v>
      </c>
    </row>
    <row r="42" spans="7:47" ht="13.5">
      <c r="G42" s="29">
        <v>35</v>
      </c>
      <c r="H42" s="25">
        <f t="shared" si="42"/>
        <v>0.029</v>
      </c>
      <c r="I42" s="130">
        <v>0.057</v>
      </c>
      <c r="J42" s="133">
        <v>0.059</v>
      </c>
      <c r="K42" s="57">
        <v>0.02051</v>
      </c>
      <c r="L42" s="89"/>
      <c r="M42" s="106">
        <v>35</v>
      </c>
      <c r="N42" s="105">
        <f t="shared" si="29"/>
        <v>1</v>
      </c>
      <c r="O42" s="105">
        <f t="shared" si="30"/>
        <v>0</v>
      </c>
      <c r="P42" s="105">
        <f t="shared" si="31"/>
        <v>1</v>
      </c>
      <c r="S42" s="106">
        <v>35</v>
      </c>
      <c r="T42" s="106">
        <f t="shared" si="32"/>
        <v>1</v>
      </c>
      <c r="U42" s="106">
        <f t="shared" si="33"/>
        <v>0</v>
      </c>
      <c r="V42" s="106">
        <f t="shared" si="34"/>
        <v>1</v>
      </c>
      <c r="W42" s="111">
        <f>ROUNDUP(T42*U6,0)</f>
        <v>1</v>
      </c>
      <c r="X42" s="111">
        <f t="shared" si="35"/>
        <v>45650</v>
      </c>
      <c r="Y42" s="111">
        <f>ROUNDUP(Z42*W6,0)</f>
        <v>43125</v>
      </c>
      <c r="Z42" s="112">
        <f t="shared" si="36"/>
        <v>301571</v>
      </c>
      <c r="AB42" s="29">
        <v>35</v>
      </c>
      <c r="AC42" s="25">
        <f t="shared" si="11"/>
        <v>0.029</v>
      </c>
      <c r="AD42" s="55">
        <f>ROUNDUP(1/AB42*2.5,5)</f>
        <v>0.07143</v>
      </c>
      <c r="AE42" s="56">
        <v>0.072</v>
      </c>
      <c r="AF42" s="57">
        <v>0.01532</v>
      </c>
      <c r="AG42" s="89"/>
      <c r="AH42" s="106">
        <v>35</v>
      </c>
      <c r="AI42" s="105">
        <f t="shared" si="12"/>
        <v>1</v>
      </c>
      <c r="AJ42" s="105">
        <f t="shared" si="18"/>
        <v>0</v>
      </c>
      <c r="AK42" s="105">
        <f t="shared" si="3"/>
        <v>1</v>
      </c>
      <c r="AN42" s="106">
        <v>35</v>
      </c>
      <c r="AO42" s="106">
        <f t="shared" si="37"/>
        <v>1</v>
      </c>
      <c r="AP42" s="106">
        <f t="shared" si="38"/>
        <v>0</v>
      </c>
      <c r="AQ42" s="106">
        <f t="shared" si="39"/>
        <v>1</v>
      </c>
      <c r="AR42" s="111">
        <f>ROUNDUP(AO42*AP6,0)</f>
        <v>1</v>
      </c>
      <c r="AS42" s="111">
        <f t="shared" si="40"/>
        <v>32170</v>
      </c>
      <c r="AT42" s="111">
        <f>ROUNDUP(AU42*AR6,0)</f>
        <v>35934</v>
      </c>
      <c r="AU42" s="112">
        <f t="shared" si="41"/>
        <v>179670</v>
      </c>
    </row>
    <row r="43" spans="7:47" ht="13.5">
      <c r="G43" s="29">
        <v>36</v>
      </c>
      <c r="H43" s="25">
        <f t="shared" si="42"/>
        <v>0.028</v>
      </c>
      <c r="I43" s="130">
        <v>0.056</v>
      </c>
      <c r="J43" s="133">
        <v>0.059</v>
      </c>
      <c r="K43" s="57">
        <v>0.01974</v>
      </c>
      <c r="L43" s="89"/>
      <c r="M43" s="106">
        <v>36</v>
      </c>
      <c r="N43" s="105">
        <f t="shared" si="29"/>
        <v>1</v>
      </c>
      <c r="O43" s="105">
        <f t="shared" si="30"/>
        <v>0</v>
      </c>
      <c r="P43" s="105">
        <f t="shared" si="31"/>
        <v>1</v>
      </c>
      <c r="S43" s="106">
        <v>36</v>
      </c>
      <c r="T43" s="106">
        <f t="shared" si="32"/>
        <v>1</v>
      </c>
      <c r="U43" s="106">
        <f t="shared" si="33"/>
        <v>0</v>
      </c>
      <c r="V43" s="106">
        <f t="shared" si="34"/>
        <v>1</v>
      </c>
      <c r="W43" s="111">
        <f>ROUNDUP(T43*U6,0)</f>
        <v>1</v>
      </c>
      <c r="X43" s="111">
        <f t="shared" si="35"/>
        <v>45650</v>
      </c>
      <c r="Y43" s="111">
        <f>ROUNDUP(Z43*W6,0)</f>
        <v>43125</v>
      </c>
      <c r="Z43" s="112">
        <f t="shared" si="36"/>
        <v>301571</v>
      </c>
      <c r="AB43" s="29">
        <v>36</v>
      </c>
      <c r="AC43" s="25">
        <f t="shared" si="11"/>
        <v>0.028</v>
      </c>
      <c r="AD43" s="55">
        <f>ROUNDUP(1/AB43*2.5,5)</f>
        <v>0.06945</v>
      </c>
      <c r="AE43" s="56">
        <v>0.072</v>
      </c>
      <c r="AF43" s="57">
        <v>0.01494</v>
      </c>
      <c r="AG43" s="89"/>
      <c r="AH43" s="106">
        <v>36</v>
      </c>
      <c r="AI43" s="105">
        <f t="shared" si="12"/>
        <v>1</v>
      </c>
      <c r="AJ43" s="105">
        <f t="shared" si="18"/>
        <v>0</v>
      </c>
      <c r="AK43" s="105">
        <f t="shared" si="3"/>
        <v>1</v>
      </c>
      <c r="AN43" s="106">
        <v>36</v>
      </c>
      <c r="AO43" s="106">
        <f t="shared" si="37"/>
        <v>1</v>
      </c>
      <c r="AP43" s="106">
        <f t="shared" si="38"/>
        <v>0</v>
      </c>
      <c r="AQ43" s="106">
        <f t="shared" si="39"/>
        <v>1</v>
      </c>
      <c r="AR43" s="111">
        <f>ROUNDUP(AO43*AP6,0)</f>
        <v>1</v>
      </c>
      <c r="AS43" s="111">
        <f t="shared" si="40"/>
        <v>32170</v>
      </c>
      <c r="AT43" s="111">
        <f>ROUNDUP(AU43*AR6,0)</f>
        <v>35934</v>
      </c>
      <c r="AU43" s="112">
        <f t="shared" si="41"/>
        <v>179670</v>
      </c>
    </row>
    <row r="44" spans="7:47" ht="13.5">
      <c r="G44" s="29">
        <v>37</v>
      </c>
      <c r="H44" s="25">
        <f t="shared" si="42"/>
        <v>0.028</v>
      </c>
      <c r="I44" s="130">
        <v>0.054</v>
      </c>
      <c r="J44" s="133">
        <v>0.056</v>
      </c>
      <c r="K44" s="57">
        <v>0.0195</v>
      </c>
      <c r="L44" s="89"/>
      <c r="M44" s="106">
        <v>37</v>
      </c>
      <c r="N44" s="105">
        <f t="shared" si="29"/>
        <v>1</v>
      </c>
      <c r="O44" s="105">
        <f t="shared" si="30"/>
        <v>0</v>
      </c>
      <c r="P44" s="105">
        <f t="shared" si="31"/>
        <v>1</v>
      </c>
      <c r="S44" s="106">
        <v>37</v>
      </c>
      <c r="T44" s="106">
        <f t="shared" si="32"/>
        <v>1</v>
      </c>
      <c r="U44" s="106">
        <f t="shared" si="33"/>
        <v>0</v>
      </c>
      <c r="V44" s="106">
        <f t="shared" si="34"/>
        <v>1</v>
      </c>
      <c r="W44" s="111">
        <f>ROUNDUP(T44*U6,0)</f>
        <v>1</v>
      </c>
      <c r="X44" s="111">
        <f t="shared" si="35"/>
        <v>45650</v>
      </c>
      <c r="Y44" s="111">
        <f>ROUNDUP(Z44*W6,0)</f>
        <v>43125</v>
      </c>
      <c r="Z44" s="112">
        <f t="shared" si="36"/>
        <v>301571</v>
      </c>
      <c r="AB44" s="29">
        <v>37</v>
      </c>
      <c r="AC44" s="25">
        <f t="shared" si="11"/>
        <v>0.028</v>
      </c>
      <c r="AD44" s="55">
        <f aca="true" t="shared" si="43" ref="AD44:AD57">ROUNDUP(1/AB44*2.5,4)</f>
        <v>0.06760000000000001</v>
      </c>
      <c r="AE44" s="56">
        <v>0.072</v>
      </c>
      <c r="AF44" s="57">
        <v>0.01425</v>
      </c>
      <c r="AG44" s="89"/>
      <c r="AH44" s="106">
        <v>37</v>
      </c>
      <c r="AI44" s="105">
        <f t="shared" si="12"/>
        <v>1</v>
      </c>
      <c r="AJ44" s="105">
        <f t="shared" si="18"/>
        <v>0</v>
      </c>
      <c r="AK44" s="105">
        <f t="shared" si="3"/>
        <v>1</v>
      </c>
      <c r="AN44" s="106">
        <v>37</v>
      </c>
      <c r="AO44" s="106">
        <f t="shared" si="37"/>
        <v>1</v>
      </c>
      <c r="AP44" s="106">
        <f t="shared" si="38"/>
        <v>0</v>
      </c>
      <c r="AQ44" s="106">
        <f t="shared" si="39"/>
        <v>1</v>
      </c>
      <c r="AR44" s="111">
        <f>ROUNDUP(AO44*AP6,0)</f>
        <v>1</v>
      </c>
      <c r="AS44" s="111">
        <f t="shared" si="40"/>
        <v>32170</v>
      </c>
      <c r="AT44" s="111">
        <f>ROUNDUP(AU44*AR6,0)</f>
        <v>35934</v>
      </c>
      <c r="AU44" s="112">
        <f t="shared" si="41"/>
        <v>179670</v>
      </c>
    </row>
    <row r="45" spans="7:47" ht="13.5">
      <c r="G45" s="29">
        <v>38</v>
      </c>
      <c r="H45" s="25">
        <f t="shared" si="42"/>
        <v>0.027</v>
      </c>
      <c r="I45" s="130">
        <v>0.053</v>
      </c>
      <c r="J45" s="133">
        <v>0.056</v>
      </c>
      <c r="K45" s="57">
        <v>0.01882</v>
      </c>
      <c r="L45" s="89"/>
      <c r="M45" s="106">
        <v>38</v>
      </c>
      <c r="N45" s="105">
        <f t="shared" si="29"/>
        <v>1</v>
      </c>
      <c r="O45" s="105">
        <f t="shared" si="30"/>
        <v>0</v>
      </c>
      <c r="P45" s="105">
        <f t="shared" si="31"/>
        <v>1</v>
      </c>
      <c r="S45" s="106">
        <v>38</v>
      </c>
      <c r="T45" s="106">
        <f t="shared" si="32"/>
        <v>1</v>
      </c>
      <c r="U45" s="106">
        <f t="shared" si="33"/>
        <v>0</v>
      </c>
      <c r="V45" s="106">
        <f t="shared" si="34"/>
        <v>1</v>
      </c>
      <c r="W45" s="111">
        <f>ROUNDUP(T45*U6,0)</f>
        <v>1</v>
      </c>
      <c r="X45" s="111">
        <f t="shared" si="35"/>
        <v>45650</v>
      </c>
      <c r="Y45" s="111">
        <f>ROUNDUP(Z45*W6,0)</f>
        <v>43125</v>
      </c>
      <c r="Z45" s="112">
        <f t="shared" si="36"/>
        <v>301571</v>
      </c>
      <c r="AB45" s="29">
        <v>38</v>
      </c>
      <c r="AC45" s="25">
        <f t="shared" si="11"/>
        <v>0.027</v>
      </c>
      <c r="AD45" s="55">
        <f t="shared" si="43"/>
        <v>0.0658</v>
      </c>
      <c r="AE45" s="56">
        <v>0.067</v>
      </c>
      <c r="AF45" s="57">
        <v>0.01393</v>
      </c>
      <c r="AG45" s="89"/>
      <c r="AH45" s="106">
        <v>38</v>
      </c>
      <c r="AI45" s="105">
        <f t="shared" si="12"/>
        <v>1</v>
      </c>
      <c r="AJ45" s="105">
        <f t="shared" si="18"/>
        <v>0</v>
      </c>
      <c r="AK45" s="105">
        <f t="shared" si="3"/>
        <v>1</v>
      </c>
      <c r="AN45" s="106">
        <v>38</v>
      </c>
      <c r="AO45" s="106">
        <f t="shared" si="37"/>
        <v>1</v>
      </c>
      <c r="AP45" s="106">
        <f t="shared" si="38"/>
        <v>0</v>
      </c>
      <c r="AQ45" s="106">
        <f t="shared" si="39"/>
        <v>1</v>
      </c>
      <c r="AR45" s="111">
        <f>ROUNDUP(AO45*AP6,0)</f>
        <v>1</v>
      </c>
      <c r="AS45" s="111">
        <f t="shared" si="40"/>
        <v>32170</v>
      </c>
      <c r="AT45" s="111">
        <f>ROUNDUP(AU45*AR6,0)</f>
        <v>35934</v>
      </c>
      <c r="AU45" s="112">
        <f t="shared" si="41"/>
        <v>179670</v>
      </c>
    </row>
    <row r="46" spans="7:47" ht="13.5">
      <c r="G46" s="29">
        <v>39</v>
      </c>
      <c r="H46" s="25">
        <f t="shared" si="42"/>
        <v>0.026000000000000002</v>
      </c>
      <c r="I46" s="130">
        <v>0.051</v>
      </c>
      <c r="J46" s="133">
        <v>0.053</v>
      </c>
      <c r="K46" s="57">
        <v>0.0186</v>
      </c>
      <c r="L46" s="89"/>
      <c r="M46" s="106">
        <v>39</v>
      </c>
      <c r="N46" s="105">
        <f t="shared" si="29"/>
        <v>1</v>
      </c>
      <c r="O46" s="105">
        <f t="shared" si="30"/>
        <v>0</v>
      </c>
      <c r="P46" s="105">
        <f t="shared" si="31"/>
        <v>1</v>
      </c>
      <c r="S46" s="106">
        <v>39</v>
      </c>
      <c r="T46" s="106">
        <f t="shared" si="32"/>
        <v>1</v>
      </c>
      <c r="U46" s="106">
        <f t="shared" si="33"/>
        <v>0</v>
      </c>
      <c r="V46" s="106">
        <f t="shared" si="34"/>
        <v>1</v>
      </c>
      <c r="W46" s="111">
        <f>ROUNDUP(T46*U6,0)</f>
        <v>1</v>
      </c>
      <c r="X46" s="111">
        <f t="shared" si="35"/>
        <v>45650</v>
      </c>
      <c r="Y46" s="111">
        <f>ROUNDUP(Z46*W6,0)</f>
        <v>43125</v>
      </c>
      <c r="Z46" s="112">
        <f t="shared" si="36"/>
        <v>301571</v>
      </c>
      <c r="AB46" s="29">
        <v>39</v>
      </c>
      <c r="AC46" s="25">
        <f t="shared" si="11"/>
        <v>0.026000000000000002</v>
      </c>
      <c r="AD46" s="55">
        <f t="shared" si="43"/>
        <v>0.06420000000000001</v>
      </c>
      <c r="AE46" s="56">
        <v>0.067</v>
      </c>
      <c r="AF46" s="57">
        <v>0.0137</v>
      </c>
      <c r="AG46" s="89"/>
      <c r="AH46" s="106">
        <v>39</v>
      </c>
      <c r="AI46" s="105">
        <f t="shared" si="12"/>
        <v>1</v>
      </c>
      <c r="AJ46" s="105">
        <f t="shared" si="18"/>
        <v>0</v>
      </c>
      <c r="AK46" s="105">
        <f t="shared" si="3"/>
        <v>1</v>
      </c>
      <c r="AN46" s="106">
        <v>39</v>
      </c>
      <c r="AO46" s="106">
        <f t="shared" si="37"/>
        <v>1</v>
      </c>
      <c r="AP46" s="106">
        <f t="shared" si="38"/>
        <v>0</v>
      </c>
      <c r="AQ46" s="106">
        <f t="shared" si="39"/>
        <v>1</v>
      </c>
      <c r="AR46" s="111">
        <f>ROUNDUP(AO46*AP6,0)</f>
        <v>1</v>
      </c>
      <c r="AS46" s="111">
        <f t="shared" si="40"/>
        <v>32170</v>
      </c>
      <c r="AT46" s="111">
        <f>ROUNDUP(AU46*AR6,0)</f>
        <v>35934</v>
      </c>
      <c r="AU46" s="112">
        <f t="shared" si="41"/>
        <v>179670</v>
      </c>
    </row>
    <row r="47" spans="7:47" ht="13.5">
      <c r="G47" s="29">
        <v>40</v>
      </c>
      <c r="H47" s="25">
        <f t="shared" si="42"/>
        <v>0.025</v>
      </c>
      <c r="I47" s="130">
        <v>0.05</v>
      </c>
      <c r="J47" s="133">
        <v>0.053</v>
      </c>
      <c r="K47" s="57">
        <v>0.01791</v>
      </c>
      <c r="L47" s="89"/>
      <c r="M47" s="106">
        <v>40</v>
      </c>
      <c r="N47" s="105">
        <f t="shared" si="29"/>
        <v>1</v>
      </c>
      <c r="O47" s="105">
        <f t="shared" si="30"/>
        <v>0</v>
      </c>
      <c r="P47" s="105">
        <f t="shared" si="31"/>
        <v>1</v>
      </c>
      <c r="S47" s="106">
        <v>40</v>
      </c>
      <c r="T47" s="106">
        <f t="shared" si="32"/>
        <v>1</v>
      </c>
      <c r="U47" s="106">
        <f t="shared" si="33"/>
        <v>0</v>
      </c>
      <c r="V47" s="106">
        <f t="shared" si="34"/>
        <v>1</v>
      </c>
      <c r="W47" s="111">
        <f>ROUNDUP(T47*U6,0)</f>
        <v>1</v>
      </c>
      <c r="X47" s="111">
        <f t="shared" si="35"/>
        <v>45650</v>
      </c>
      <c r="Y47" s="111">
        <f>ROUNDUP(Z47*W6,0)</f>
        <v>43125</v>
      </c>
      <c r="Z47" s="112">
        <f t="shared" si="36"/>
        <v>301571</v>
      </c>
      <c r="AB47" s="29">
        <v>40</v>
      </c>
      <c r="AC47" s="25">
        <f t="shared" si="11"/>
        <v>0.025</v>
      </c>
      <c r="AD47" s="55">
        <f t="shared" si="43"/>
        <v>0.0625</v>
      </c>
      <c r="AE47" s="56">
        <v>0.067</v>
      </c>
      <c r="AF47" s="57">
        <v>0.01317</v>
      </c>
      <c r="AG47" s="89"/>
      <c r="AH47" s="106">
        <v>40</v>
      </c>
      <c r="AI47" s="105">
        <f t="shared" si="12"/>
        <v>1</v>
      </c>
      <c r="AJ47" s="105">
        <f t="shared" si="18"/>
        <v>0</v>
      </c>
      <c r="AK47" s="105">
        <f t="shared" si="3"/>
        <v>1</v>
      </c>
      <c r="AN47" s="106">
        <v>40</v>
      </c>
      <c r="AO47" s="106">
        <f t="shared" si="37"/>
        <v>1</v>
      </c>
      <c r="AP47" s="106">
        <f t="shared" si="38"/>
        <v>0</v>
      </c>
      <c r="AQ47" s="106">
        <f t="shared" si="39"/>
        <v>1</v>
      </c>
      <c r="AR47" s="111">
        <f>ROUNDUP(AO47*AP6,0)</f>
        <v>1</v>
      </c>
      <c r="AS47" s="111">
        <f t="shared" si="40"/>
        <v>32170</v>
      </c>
      <c r="AT47" s="111">
        <f>ROUNDUP(AU47*AR6,0)</f>
        <v>35934</v>
      </c>
      <c r="AU47" s="112">
        <f t="shared" si="41"/>
        <v>179670</v>
      </c>
    </row>
    <row r="48" spans="7:47" ht="13.5">
      <c r="G48" s="29">
        <v>41</v>
      </c>
      <c r="H48" s="25">
        <f t="shared" si="42"/>
        <v>0.025</v>
      </c>
      <c r="I48" s="130">
        <v>0.049</v>
      </c>
      <c r="J48" s="133">
        <v>0.5</v>
      </c>
      <c r="K48" s="57">
        <v>0.01741</v>
      </c>
      <c r="L48" s="89"/>
      <c r="M48" s="106">
        <v>41</v>
      </c>
      <c r="N48" s="105">
        <f t="shared" si="29"/>
        <v>1</v>
      </c>
      <c r="O48" s="105">
        <f t="shared" si="30"/>
        <v>0</v>
      </c>
      <c r="P48" s="105">
        <f t="shared" si="31"/>
        <v>1</v>
      </c>
      <c r="S48" s="106">
        <v>41</v>
      </c>
      <c r="T48" s="106">
        <f t="shared" si="32"/>
        <v>1</v>
      </c>
      <c r="U48" s="106">
        <f t="shared" si="33"/>
        <v>0</v>
      </c>
      <c r="V48" s="106">
        <f t="shared" si="34"/>
        <v>1</v>
      </c>
      <c r="W48" s="111">
        <f>ROUNDUP(T48*U6,0)</f>
        <v>1</v>
      </c>
      <c r="X48" s="111">
        <f t="shared" si="35"/>
        <v>45650</v>
      </c>
      <c r="Y48" s="111">
        <f>ROUNDUP(Z48*W6,0)</f>
        <v>43125</v>
      </c>
      <c r="Z48" s="112">
        <f t="shared" si="36"/>
        <v>301571</v>
      </c>
      <c r="AB48" s="29">
        <v>41</v>
      </c>
      <c r="AC48" s="25">
        <f t="shared" si="11"/>
        <v>0.025</v>
      </c>
      <c r="AD48" s="55">
        <f t="shared" si="43"/>
        <v>0.061000000000000006</v>
      </c>
      <c r="AE48" s="56">
        <v>0.064</v>
      </c>
      <c r="AF48" s="57">
        <v>0.01306</v>
      </c>
      <c r="AG48" s="89"/>
      <c r="AH48" s="106">
        <v>41</v>
      </c>
      <c r="AI48" s="105">
        <f t="shared" si="12"/>
        <v>1</v>
      </c>
      <c r="AJ48" s="105">
        <f t="shared" si="18"/>
        <v>0</v>
      </c>
      <c r="AK48" s="105">
        <f t="shared" si="3"/>
        <v>1</v>
      </c>
      <c r="AN48" s="106">
        <v>41</v>
      </c>
      <c r="AO48" s="106">
        <f t="shared" si="37"/>
        <v>1</v>
      </c>
      <c r="AP48" s="106">
        <f t="shared" si="38"/>
        <v>0</v>
      </c>
      <c r="AQ48" s="106">
        <f t="shared" si="39"/>
        <v>1</v>
      </c>
      <c r="AR48" s="111">
        <f>ROUNDUP(AO48*AP6,0)</f>
        <v>1</v>
      </c>
      <c r="AS48" s="111">
        <f t="shared" si="40"/>
        <v>32170</v>
      </c>
      <c r="AT48" s="111">
        <f>ROUNDUP(AU48*AR6,0)</f>
        <v>35934</v>
      </c>
      <c r="AU48" s="112">
        <f t="shared" si="41"/>
        <v>179670</v>
      </c>
    </row>
    <row r="49" spans="7:47" ht="13.5">
      <c r="G49" s="29">
        <v>42</v>
      </c>
      <c r="H49" s="25">
        <f t="shared" si="42"/>
        <v>0.024</v>
      </c>
      <c r="I49" s="130">
        <v>0.048</v>
      </c>
      <c r="J49" s="133">
        <v>0.5</v>
      </c>
      <c r="K49" s="57">
        <v>0.01694</v>
      </c>
      <c r="L49" s="89"/>
      <c r="M49" s="106">
        <v>42</v>
      </c>
      <c r="N49" s="105">
        <f t="shared" si="29"/>
        <v>1</v>
      </c>
      <c r="O49" s="105">
        <f t="shared" si="30"/>
        <v>0</v>
      </c>
      <c r="P49" s="105">
        <f t="shared" si="31"/>
        <v>1</v>
      </c>
      <c r="S49" s="106">
        <v>42</v>
      </c>
      <c r="T49" s="106">
        <f t="shared" si="32"/>
        <v>1</v>
      </c>
      <c r="U49" s="106">
        <f t="shared" si="33"/>
        <v>0</v>
      </c>
      <c r="V49" s="106">
        <f t="shared" si="34"/>
        <v>1</v>
      </c>
      <c r="W49" s="111">
        <f>ROUNDUP(T49*U6,0)</f>
        <v>1</v>
      </c>
      <c r="X49" s="111">
        <f t="shared" si="35"/>
        <v>45650</v>
      </c>
      <c r="Y49" s="111">
        <f>ROUNDUP(Z49*W6,0)</f>
        <v>43125</v>
      </c>
      <c r="Z49" s="112">
        <f t="shared" si="36"/>
        <v>301571</v>
      </c>
      <c r="AB49" s="29">
        <v>42</v>
      </c>
      <c r="AC49" s="25">
        <f t="shared" si="11"/>
        <v>0.024</v>
      </c>
      <c r="AD49" s="55">
        <f t="shared" si="43"/>
        <v>0.0596</v>
      </c>
      <c r="AE49" s="56">
        <v>0.063</v>
      </c>
      <c r="AF49" s="57">
        <v>0.01261</v>
      </c>
      <c r="AG49" s="89"/>
      <c r="AH49" s="106">
        <v>42</v>
      </c>
      <c r="AI49" s="105">
        <f t="shared" si="12"/>
        <v>1</v>
      </c>
      <c r="AJ49" s="105">
        <f t="shared" si="18"/>
        <v>0</v>
      </c>
      <c r="AK49" s="105">
        <f t="shared" si="3"/>
        <v>1</v>
      </c>
      <c r="AN49" s="106">
        <v>42</v>
      </c>
      <c r="AO49" s="106">
        <f t="shared" si="37"/>
        <v>1</v>
      </c>
      <c r="AP49" s="106">
        <f t="shared" si="38"/>
        <v>0</v>
      </c>
      <c r="AQ49" s="106">
        <f t="shared" si="39"/>
        <v>1</v>
      </c>
      <c r="AR49" s="111">
        <f>ROUNDUP(AO49*AP6,0)</f>
        <v>1</v>
      </c>
      <c r="AS49" s="111">
        <f t="shared" si="40"/>
        <v>32170</v>
      </c>
      <c r="AT49" s="111">
        <f>ROUNDUP(AU49*AR6,0)</f>
        <v>35934</v>
      </c>
      <c r="AU49" s="112">
        <f t="shared" si="41"/>
        <v>179670</v>
      </c>
    </row>
    <row r="50" spans="7:47" ht="13.5">
      <c r="G50" s="29">
        <v>43</v>
      </c>
      <c r="H50" s="25">
        <f t="shared" si="42"/>
        <v>0.024</v>
      </c>
      <c r="I50" s="130">
        <v>0.047</v>
      </c>
      <c r="J50" s="133">
        <v>0.048</v>
      </c>
      <c r="K50" s="57">
        <v>0.01664</v>
      </c>
      <c r="L50" s="89"/>
      <c r="M50" s="106">
        <v>43</v>
      </c>
      <c r="N50" s="105">
        <f t="shared" si="29"/>
        <v>1</v>
      </c>
      <c r="O50" s="105">
        <f t="shared" si="30"/>
        <v>0</v>
      </c>
      <c r="P50" s="105">
        <f t="shared" si="31"/>
        <v>1</v>
      </c>
      <c r="S50" s="106">
        <v>43</v>
      </c>
      <c r="T50" s="106">
        <f t="shared" si="32"/>
        <v>1</v>
      </c>
      <c r="U50" s="106">
        <f t="shared" si="33"/>
        <v>0</v>
      </c>
      <c r="V50" s="106">
        <f t="shared" si="34"/>
        <v>1</v>
      </c>
      <c r="W50" s="111">
        <f>ROUNDUP(T50*U6,0)</f>
        <v>1</v>
      </c>
      <c r="X50" s="111">
        <f t="shared" si="35"/>
        <v>45650</v>
      </c>
      <c r="Y50" s="111">
        <f>ROUNDUP(Z50*W6,0)</f>
        <v>43125</v>
      </c>
      <c r="Z50" s="113">
        <f t="shared" si="36"/>
        <v>301571</v>
      </c>
      <c r="AB50" s="29">
        <v>43</v>
      </c>
      <c r="AC50" s="25">
        <f t="shared" si="11"/>
        <v>0.024</v>
      </c>
      <c r="AD50" s="55">
        <f t="shared" si="43"/>
        <v>0.0582</v>
      </c>
      <c r="AE50" s="56">
        <v>0.059</v>
      </c>
      <c r="AF50" s="57">
        <v>0.01248</v>
      </c>
      <c r="AG50" s="89"/>
      <c r="AH50" s="106">
        <v>43</v>
      </c>
      <c r="AI50" s="105">
        <f t="shared" si="12"/>
        <v>1</v>
      </c>
      <c r="AJ50" s="105">
        <f t="shared" si="18"/>
        <v>0</v>
      </c>
      <c r="AK50" s="105">
        <f t="shared" si="3"/>
        <v>1</v>
      </c>
      <c r="AN50" s="106">
        <v>43</v>
      </c>
      <c r="AO50" s="106">
        <f t="shared" si="37"/>
        <v>1</v>
      </c>
      <c r="AP50" s="106">
        <f t="shared" si="38"/>
        <v>0</v>
      </c>
      <c r="AQ50" s="106">
        <f t="shared" si="39"/>
        <v>1</v>
      </c>
      <c r="AR50" s="111">
        <f>ROUNDUP(AO50*AP6,0)</f>
        <v>1</v>
      </c>
      <c r="AS50" s="111">
        <f t="shared" si="40"/>
        <v>32170</v>
      </c>
      <c r="AT50" s="111">
        <f>ROUNDUP(AU50*AR6,0)</f>
        <v>35934</v>
      </c>
      <c r="AU50" s="113">
        <f t="shared" si="41"/>
        <v>179670</v>
      </c>
    </row>
    <row r="51" spans="7:47" ht="13.5">
      <c r="G51" s="29">
        <v>44</v>
      </c>
      <c r="H51" s="25">
        <f t="shared" si="42"/>
        <v>0.023</v>
      </c>
      <c r="I51" s="130">
        <v>0.045</v>
      </c>
      <c r="J51" s="133">
        <v>0.046</v>
      </c>
      <c r="K51" s="57">
        <v>0.01664</v>
      </c>
      <c r="L51" s="89"/>
      <c r="M51" s="106">
        <v>44</v>
      </c>
      <c r="N51" s="105">
        <f aca="true" t="shared" si="44" ref="N51:N57">P50</f>
        <v>1</v>
      </c>
      <c r="O51" s="105">
        <f aca="true" t="shared" si="45" ref="O51:O57">IF((N51-O50)&lt;1,N51-1,O50)</f>
        <v>0</v>
      </c>
      <c r="P51" s="105">
        <f aca="true" t="shared" si="46" ref="P51:P57">IF((N51-O51)=0,1,N51-O51)</f>
        <v>1</v>
      </c>
      <c r="S51" s="106">
        <v>44</v>
      </c>
      <c r="T51" s="106">
        <f t="shared" si="32"/>
        <v>1</v>
      </c>
      <c r="U51" s="106">
        <f t="shared" si="33"/>
        <v>0</v>
      </c>
      <c r="V51" s="106">
        <f t="shared" si="34"/>
        <v>1</v>
      </c>
      <c r="W51" s="111">
        <f>ROUNDUP(T51*U6,0)</f>
        <v>1</v>
      </c>
      <c r="X51" s="111">
        <f t="shared" si="35"/>
        <v>45650</v>
      </c>
      <c r="Y51" s="111">
        <f>ROUNDUP(Z51*W6,0)</f>
        <v>43125</v>
      </c>
      <c r="Z51" s="112">
        <f t="shared" si="36"/>
        <v>301571</v>
      </c>
      <c r="AB51" s="29">
        <v>44</v>
      </c>
      <c r="AC51" s="25">
        <f t="shared" si="11"/>
        <v>0.023</v>
      </c>
      <c r="AD51" s="55">
        <f t="shared" si="43"/>
        <v>0.056900000000000006</v>
      </c>
      <c r="AE51" s="56">
        <v>0.059</v>
      </c>
      <c r="AF51" s="57">
        <v>0.0121</v>
      </c>
      <c r="AG51" s="89"/>
      <c r="AH51" s="106">
        <v>44</v>
      </c>
      <c r="AI51" s="105">
        <f t="shared" si="12"/>
        <v>1</v>
      </c>
      <c r="AJ51" s="105">
        <f t="shared" si="18"/>
        <v>0</v>
      </c>
      <c r="AK51" s="105">
        <f t="shared" si="3"/>
        <v>1</v>
      </c>
      <c r="AN51" s="106">
        <v>44</v>
      </c>
      <c r="AO51" s="106">
        <f t="shared" si="37"/>
        <v>1</v>
      </c>
      <c r="AP51" s="106">
        <f t="shared" si="38"/>
        <v>0</v>
      </c>
      <c r="AQ51" s="106">
        <f t="shared" si="39"/>
        <v>1</v>
      </c>
      <c r="AR51" s="111">
        <f>ROUNDUP(AO51*AP6,0)</f>
        <v>1</v>
      </c>
      <c r="AS51" s="111">
        <f t="shared" si="40"/>
        <v>32170</v>
      </c>
      <c r="AT51" s="111">
        <f>ROUNDUP(AU51*AR6,0)</f>
        <v>35934</v>
      </c>
      <c r="AU51" s="112">
        <f t="shared" si="41"/>
        <v>179670</v>
      </c>
    </row>
    <row r="52" spans="7:47" ht="13.5">
      <c r="G52" s="29">
        <v>45</v>
      </c>
      <c r="H52" s="25">
        <f t="shared" si="42"/>
        <v>0.023</v>
      </c>
      <c r="I52" s="130">
        <v>0.044</v>
      </c>
      <c r="J52" s="133">
        <v>0.046</v>
      </c>
      <c r="K52" s="57">
        <v>0.01634</v>
      </c>
      <c r="L52" s="89"/>
      <c r="M52" s="106">
        <v>45</v>
      </c>
      <c r="N52" s="105">
        <f t="shared" si="44"/>
        <v>1</v>
      </c>
      <c r="O52" s="105">
        <f t="shared" si="45"/>
        <v>0</v>
      </c>
      <c r="P52" s="105">
        <f t="shared" si="46"/>
        <v>1</v>
      </c>
      <c r="S52" s="106">
        <v>45</v>
      </c>
      <c r="T52" s="106">
        <f t="shared" si="32"/>
        <v>1</v>
      </c>
      <c r="U52" s="106">
        <f t="shared" si="33"/>
        <v>0</v>
      </c>
      <c r="V52" s="106">
        <f t="shared" si="34"/>
        <v>1</v>
      </c>
      <c r="W52" s="111">
        <f>ROUNDUP(T52*U6,0)</f>
        <v>1</v>
      </c>
      <c r="X52" s="111">
        <f t="shared" si="35"/>
        <v>45650</v>
      </c>
      <c r="Y52" s="111">
        <f>ROUNDUP(Z52*W6,0)</f>
        <v>43125</v>
      </c>
      <c r="Z52" s="112">
        <f t="shared" si="36"/>
        <v>301571</v>
      </c>
      <c r="AB52" s="29">
        <v>45</v>
      </c>
      <c r="AC52" s="25">
        <f t="shared" si="11"/>
        <v>0.023</v>
      </c>
      <c r="AD52" s="55">
        <f t="shared" si="43"/>
        <v>0.055600000000000004</v>
      </c>
      <c r="AE52" s="56">
        <v>0.059</v>
      </c>
      <c r="AF52" s="57">
        <v>0.01175</v>
      </c>
      <c r="AG52" s="89"/>
      <c r="AH52" s="106">
        <v>45</v>
      </c>
      <c r="AI52" s="105">
        <f t="shared" si="12"/>
        <v>1</v>
      </c>
      <c r="AJ52" s="105">
        <f t="shared" si="18"/>
        <v>0</v>
      </c>
      <c r="AK52" s="105">
        <f t="shared" si="3"/>
        <v>1</v>
      </c>
      <c r="AN52" s="106">
        <v>45</v>
      </c>
      <c r="AO52" s="106">
        <f t="shared" si="37"/>
        <v>1</v>
      </c>
      <c r="AP52" s="106">
        <f t="shared" si="38"/>
        <v>0</v>
      </c>
      <c r="AQ52" s="106">
        <f t="shared" si="39"/>
        <v>1</v>
      </c>
      <c r="AR52" s="111">
        <f>ROUNDUP(AO52*AP6,0)</f>
        <v>1</v>
      </c>
      <c r="AS52" s="111">
        <f t="shared" si="40"/>
        <v>32170</v>
      </c>
      <c r="AT52" s="111">
        <f>ROUNDUP(AU52*AR6,0)</f>
        <v>35934</v>
      </c>
      <c r="AU52" s="112">
        <f t="shared" si="41"/>
        <v>179670</v>
      </c>
    </row>
    <row r="53" spans="7:47" ht="13.5">
      <c r="G53" s="29">
        <v>46</v>
      </c>
      <c r="H53" s="25">
        <f t="shared" si="42"/>
        <v>0.022000000000000002</v>
      </c>
      <c r="I53" s="130">
        <v>0.043</v>
      </c>
      <c r="J53" s="133">
        <v>0.044</v>
      </c>
      <c r="K53" s="57">
        <v>0.0161</v>
      </c>
      <c r="L53" s="89"/>
      <c r="M53" s="106">
        <v>46</v>
      </c>
      <c r="N53" s="105">
        <f t="shared" si="44"/>
        <v>1</v>
      </c>
      <c r="O53" s="105">
        <f t="shared" si="45"/>
        <v>0</v>
      </c>
      <c r="P53" s="105">
        <f t="shared" si="46"/>
        <v>1</v>
      </c>
      <c r="S53" s="106">
        <v>46</v>
      </c>
      <c r="T53" s="106">
        <f t="shared" si="32"/>
        <v>1</v>
      </c>
      <c r="U53" s="106">
        <f t="shared" si="33"/>
        <v>0</v>
      </c>
      <c r="V53" s="106">
        <f t="shared" si="34"/>
        <v>1</v>
      </c>
      <c r="W53" s="111">
        <f>ROUNDUP(T53*U6,0)</f>
        <v>1</v>
      </c>
      <c r="X53" s="111">
        <f t="shared" si="35"/>
        <v>45650</v>
      </c>
      <c r="Y53" s="111">
        <f>ROUNDUP(Z53*W6,0)</f>
        <v>43125</v>
      </c>
      <c r="Z53" s="112">
        <f t="shared" si="36"/>
        <v>301571</v>
      </c>
      <c r="AB53" s="29">
        <v>46</v>
      </c>
      <c r="AC53" s="25">
        <f t="shared" si="11"/>
        <v>0.022000000000000002</v>
      </c>
      <c r="AD53" s="55">
        <f t="shared" si="43"/>
        <v>0.054400000000000004</v>
      </c>
      <c r="AE53" s="56">
        <v>0.056</v>
      </c>
      <c r="AF53" s="57">
        <v>0.01175</v>
      </c>
      <c r="AG53" s="89"/>
      <c r="AH53" s="106">
        <v>46</v>
      </c>
      <c r="AI53" s="105">
        <f t="shared" si="12"/>
        <v>1</v>
      </c>
      <c r="AJ53" s="105">
        <f t="shared" si="18"/>
        <v>0</v>
      </c>
      <c r="AK53" s="105">
        <f t="shared" si="3"/>
        <v>1</v>
      </c>
      <c r="AN53" s="106">
        <v>46</v>
      </c>
      <c r="AO53" s="106">
        <f t="shared" si="37"/>
        <v>1</v>
      </c>
      <c r="AP53" s="106">
        <f t="shared" si="38"/>
        <v>0</v>
      </c>
      <c r="AQ53" s="106">
        <f t="shared" si="39"/>
        <v>1</v>
      </c>
      <c r="AR53" s="111">
        <f>ROUNDUP(AO53*AP6,0)</f>
        <v>1</v>
      </c>
      <c r="AS53" s="111">
        <f t="shared" si="40"/>
        <v>32170</v>
      </c>
      <c r="AT53" s="111">
        <f>ROUNDUP(AU53*AR6,0)</f>
        <v>35934</v>
      </c>
      <c r="AU53" s="112">
        <f t="shared" si="41"/>
        <v>179670</v>
      </c>
    </row>
    <row r="54" spans="7:47" ht="13.5">
      <c r="G54" s="29">
        <v>47</v>
      </c>
      <c r="H54" s="25">
        <f t="shared" si="42"/>
        <v>0.022000000000000002</v>
      </c>
      <c r="I54" s="130">
        <v>0.043</v>
      </c>
      <c r="J54" s="133">
        <v>0.044</v>
      </c>
      <c r="K54" s="57">
        <v>0.01532</v>
      </c>
      <c r="L54" s="89"/>
      <c r="M54" s="106">
        <v>47</v>
      </c>
      <c r="N54" s="105">
        <f t="shared" si="44"/>
        <v>1</v>
      </c>
      <c r="O54" s="105">
        <f t="shared" si="45"/>
        <v>0</v>
      </c>
      <c r="P54" s="105">
        <f t="shared" si="46"/>
        <v>1</v>
      </c>
      <c r="S54" s="106">
        <v>47</v>
      </c>
      <c r="T54" s="106">
        <f t="shared" si="32"/>
        <v>1</v>
      </c>
      <c r="U54" s="106">
        <f t="shared" si="33"/>
        <v>0</v>
      </c>
      <c r="V54" s="106">
        <f t="shared" si="34"/>
        <v>1</v>
      </c>
      <c r="W54" s="111">
        <f>ROUNDUP(T54*U6,0)</f>
        <v>1</v>
      </c>
      <c r="X54" s="111">
        <f t="shared" si="35"/>
        <v>45650</v>
      </c>
      <c r="Y54" s="111">
        <f>ROUNDUP(Z54*W6,0)</f>
        <v>43125</v>
      </c>
      <c r="Z54" s="112">
        <f t="shared" si="36"/>
        <v>301571</v>
      </c>
      <c r="AB54" s="29">
        <v>47</v>
      </c>
      <c r="AC54" s="25">
        <f t="shared" si="11"/>
        <v>0.022000000000000002</v>
      </c>
      <c r="AD54" s="55">
        <f t="shared" si="43"/>
        <v>0.053200000000000004</v>
      </c>
      <c r="AE54" s="56">
        <v>0.056</v>
      </c>
      <c r="AF54" s="57">
        <v>0.01153</v>
      </c>
      <c r="AG54" s="89"/>
      <c r="AH54" s="106">
        <v>47</v>
      </c>
      <c r="AI54" s="105">
        <f t="shared" si="12"/>
        <v>1</v>
      </c>
      <c r="AJ54" s="105">
        <f t="shared" si="18"/>
        <v>0</v>
      </c>
      <c r="AK54" s="105">
        <f t="shared" si="3"/>
        <v>1</v>
      </c>
      <c r="AN54" s="106">
        <v>47</v>
      </c>
      <c r="AO54" s="106">
        <f t="shared" si="37"/>
        <v>1</v>
      </c>
      <c r="AP54" s="106">
        <f t="shared" si="38"/>
        <v>0</v>
      </c>
      <c r="AQ54" s="106">
        <f t="shared" si="39"/>
        <v>1</v>
      </c>
      <c r="AR54" s="111">
        <f>ROUNDUP(AO54*AP6,0)</f>
        <v>1</v>
      </c>
      <c r="AS54" s="111">
        <f t="shared" si="40"/>
        <v>32170</v>
      </c>
      <c r="AT54" s="111">
        <f>ROUNDUP(AU54*AR6,0)</f>
        <v>35934</v>
      </c>
      <c r="AU54" s="112">
        <f t="shared" si="41"/>
        <v>179670</v>
      </c>
    </row>
    <row r="55" spans="7:47" ht="13.5">
      <c r="G55" s="91">
        <v>48</v>
      </c>
      <c r="H55" s="92">
        <f t="shared" si="42"/>
        <v>0.021</v>
      </c>
      <c r="I55" s="131">
        <v>0.042</v>
      </c>
      <c r="J55" s="133">
        <v>0.044</v>
      </c>
      <c r="K55" s="57">
        <v>0.01499</v>
      </c>
      <c r="L55" s="89"/>
      <c r="M55" s="106">
        <v>48</v>
      </c>
      <c r="N55" s="105">
        <f t="shared" si="44"/>
        <v>1</v>
      </c>
      <c r="O55" s="109">
        <f t="shared" si="45"/>
        <v>0</v>
      </c>
      <c r="P55" s="109">
        <f t="shared" si="46"/>
        <v>1</v>
      </c>
      <c r="S55" s="106">
        <v>48</v>
      </c>
      <c r="T55" s="106">
        <f t="shared" si="32"/>
        <v>1</v>
      </c>
      <c r="U55" s="106">
        <f t="shared" si="33"/>
        <v>0</v>
      </c>
      <c r="V55" s="106">
        <f t="shared" si="34"/>
        <v>1</v>
      </c>
      <c r="W55" s="111">
        <f>ROUNDUP(T55*U6,0)</f>
        <v>1</v>
      </c>
      <c r="X55" s="111">
        <f t="shared" si="35"/>
        <v>45650</v>
      </c>
      <c r="Y55" s="111">
        <f>ROUNDUP(Z55*W6,0)</f>
        <v>43125</v>
      </c>
      <c r="Z55" s="112">
        <f t="shared" si="36"/>
        <v>301571</v>
      </c>
      <c r="AB55" s="91">
        <v>48</v>
      </c>
      <c r="AC55" s="92">
        <f t="shared" si="11"/>
        <v>0.021</v>
      </c>
      <c r="AD55" s="93">
        <f t="shared" si="43"/>
        <v>0.0521</v>
      </c>
      <c r="AE55" s="56">
        <v>0.053</v>
      </c>
      <c r="AF55" s="57">
        <v>0.01126</v>
      </c>
      <c r="AG55" s="89"/>
      <c r="AH55" s="106">
        <v>48</v>
      </c>
      <c r="AI55" s="105">
        <f t="shared" si="12"/>
        <v>1</v>
      </c>
      <c r="AJ55" s="109">
        <f t="shared" si="18"/>
        <v>0</v>
      </c>
      <c r="AK55" s="109">
        <f t="shared" si="3"/>
        <v>1</v>
      </c>
      <c r="AN55" s="106">
        <v>48</v>
      </c>
      <c r="AO55" s="106">
        <f t="shared" si="37"/>
        <v>1</v>
      </c>
      <c r="AP55" s="106">
        <f t="shared" si="38"/>
        <v>0</v>
      </c>
      <c r="AQ55" s="106">
        <f t="shared" si="39"/>
        <v>1</v>
      </c>
      <c r="AR55" s="111">
        <f>ROUNDUP(AO55*AP6,0)</f>
        <v>1</v>
      </c>
      <c r="AS55" s="111">
        <f t="shared" si="40"/>
        <v>32170</v>
      </c>
      <c r="AT55" s="111">
        <f>ROUNDUP(AU55*AR6,0)</f>
        <v>35934</v>
      </c>
      <c r="AU55" s="112">
        <f t="shared" si="41"/>
        <v>179670</v>
      </c>
    </row>
    <row r="56" spans="7:47" ht="13.5">
      <c r="G56" s="29">
        <v>49</v>
      </c>
      <c r="H56" s="25">
        <f t="shared" si="42"/>
        <v>0.021</v>
      </c>
      <c r="I56" s="65">
        <v>0.041</v>
      </c>
      <c r="J56" s="133">
        <v>0.042</v>
      </c>
      <c r="K56" s="57">
        <v>0.01475</v>
      </c>
      <c r="L56" s="89"/>
      <c r="M56" s="106">
        <v>49</v>
      </c>
      <c r="N56" s="105">
        <f t="shared" si="44"/>
        <v>1</v>
      </c>
      <c r="O56" s="105">
        <f t="shared" si="45"/>
        <v>0</v>
      </c>
      <c r="P56" s="105">
        <f t="shared" si="46"/>
        <v>1</v>
      </c>
      <c r="S56" s="106">
        <v>49</v>
      </c>
      <c r="T56" s="106">
        <f t="shared" si="32"/>
        <v>1</v>
      </c>
      <c r="U56" s="106">
        <f t="shared" si="33"/>
        <v>0</v>
      </c>
      <c r="V56" s="106">
        <f t="shared" si="34"/>
        <v>1</v>
      </c>
      <c r="W56" s="111">
        <f>ROUNDUP(T56*U6,0)</f>
        <v>1</v>
      </c>
      <c r="X56" s="111">
        <f t="shared" si="35"/>
        <v>45650</v>
      </c>
      <c r="Y56" s="111">
        <f>ROUNDUP(Z56*W6,0)</f>
        <v>43125</v>
      </c>
      <c r="Z56" s="112">
        <f t="shared" si="36"/>
        <v>301571</v>
      </c>
      <c r="AB56" s="29">
        <v>49</v>
      </c>
      <c r="AC56" s="25">
        <f t="shared" si="11"/>
        <v>0.021</v>
      </c>
      <c r="AD56" s="25">
        <f t="shared" si="43"/>
        <v>0.0511</v>
      </c>
      <c r="AE56" s="56">
        <v>0.053</v>
      </c>
      <c r="AF56" s="57">
        <v>0.01102</v>
      </c>
      <c r="AG56" s="89"/>
      <c r="AH56" s="106">
        <v>49</v>
      </c>
      <c r="AI56" s="105">
        <f t="shared" si="12"/>
        <v>1</v>
      </c>
      <c r="AJ56" s="105">
        <f t="shared" si="18"/>
        <v>0</v>
      </c>
      <c r="AK56" s="105">
        <f t="shared" si="3"/>
        <v>1</v>
      </c>
      <c r="AN56" s="106">
        <v>49</v>
      </c>
      <c r="AO56" s="106">
        <f t="shared" si="37"/>
        <v>1</v>
      </c>
      <c r="AP56" s="106">
        <f t="shared" si="38"/>
        <v>0</v>
      </c>
      <c r="AQ56" s="106">
        <f t="shared" si="39"/>
        <v>1</v>
      </c>
      <c r="AR56" s="111">
        <f>ROUNDUP(AO56*AP6,0)</f>
        <v>1</v>
      </c>
      <c r="AS56" s="111">
        <f t="shared" si="40"/>
        <v>32170</v>
      </c>
      <c r="AT56" s="111">
        <f>ROUNDUP(AU56*AR6,0)</f>
        <v>35934</v>
      </c>
      <c r="AU56" s="112">
        <f t="shared" si="41"/>
        <v>179670</v>
      </c>
    </row>
    <row r="57" spans="7:47" ht="13.5">
      <c r="G57" s="29">
        <v>50</v>
      </c>
      <c r="H57" s="25">
        <f t="shared" si="42"/>
        <v>0.02</v>
      </c>
      <c r="I57" s="65">
        <v>0.4</v>
      </c>
      <c r="J57" s="133">
        <v>0.042</v>
      </c>
      <c r="K57" s="57">
        <v>0.0144</v>
      </c>
      <c r="L57" s="89"/>
      <c r="M57" s="106">
        <v>50</v>
      </c>
      <c r="N57" s="105">
        <f t="shared" si="44"/>
        <v>1</v>
      </c>
      <c r="O57" s="105">
        <f t="shared" si="45"/>
        <v>0</v>
      </c>
      <c r="P57" s="105">
        <f t="shared" si="46"/>
        <v>1</v>
      </c>
      <c r="S57" s="106">
        <v>50</v>
      </c>
      <c r="T57" s="106">
        <f t="shared" si="32"/>
        <v>1</v>
      </c>
      <c r="U57" s="106">
        <f t="shared" si="33"/>
        <v>0</v>
      </c>
      <c r="V57" s="106">
        <f t="shared" si="34"/>
        <v>1</v>
      </c>
      <c r="W57" s="111">
        <f>ROUNDUP(T57*U6,0)</f>
        <v>1</v>
      </c>
      <c r="X57" s="111">
        <f t="shared" si="35"/>
        <v>45650</v>
      </c>
      <c r="Y57" s="111">
        <f>ROUNDUP(Z57*W6,0)</f>
        <v>43125</v>
      </c>
      <c r="Z57" s="112">
        <f t="shared" si="36"/>
        <v>301571</v>
      </c>
      <c r="AB57" s="29">
        <v>50</v>
      </c>
      <c r="AC57" s="25">
        <f t="shared" si="11"/>
        <v>0.02</v>
      </c>
      <c r="AD57" s="25">
        <f t="shared" si="43"/>
        <v>0.05</v>
      </c>
      <c r="AE57" s="56">
        <v>0.053</v>
      </c>
      <c r="AF57" s="57">
        <v>0.01072</v>
      </c>
      <c r="AG57" s="89"/>
      <c r="AH57" s="106">
        <v>50</v>
      </c>
      <c r="AI57" s="105">
        <f t="shared" si="12"/>
        <v>1</v>
      </c>
      <c r="AJ57" s="105">
        <f t="shared" si="18"/>
        <v>0</v>
      </c>
      <c r="AK57" s="105">
        <f t="shared" si="3"/>
        <v>1</v>
      </c>
      <c r="AN57" s="106">
        <v>50</v>
      </c>
      <c r="AO57" s="106">
        <f t="shared" si="37"/>
        <v>1</v>
      </c>
      <c r="AP57" s="106">
        <f t="shared" si="38"/>
        <v>0</v>
      </c>
      <c r="AQ57" s="106">
        <f t="shared" si="39"/>
        <v>1</v>
      </c>
      <c r="AR57" s="111">
        <f>ROUNDUP(AO57*AP6,0)</f>
        <v>1</v>
      </c>
      <c r="AS57" s="111">
        <f t="shared" si="40"/>
        <v>32170</v>
      </c>
      <c r="AT57" s="111">
        <f>ROUNDUP(AU57*AR6,0)</f>
        <v>35934</v>
      </c>
      <c r="AU57" s="112">
        <f t="shared" si="41"/>
        <v>179670</v>
      </c>
    </row>
    <row r="58" spans="7:16" ht="13.5">
      <c r="G58" s="90"/>
      <c r="H58" s="24"/>
      <c r="I58" s="24"/>
      <c r="J58" s="94"/>
      <c r="K58" s="89"/>
      <c r="L58" s="89"/>
      <c r="M58" s="8"/>
      <c r="N58" s="88"/>
      <c r="O58" s="88"/>
      <c r="P58" s="88"/>
    </row>
    <row r="59" spans="7:16" ht="13.5">
      <c r="G59" s="90"/>
      <c r="H59" s="24"/>
      <c r="I59" s="24"/>
      <c r="J59" s="94"/>
      <c r="K59" s="89"/>
      <c r="L59" s="89"/>
      <c r="M59" s="8"/>
      <c r="N59" s="88"/>
      <c r="O59" s="88"/>
      <c r="P59" s="88"/>
    </row>
    <row r="60" spans="7:16" ht="13.5">
      <c r="G60" s="90"/>
      <c r="H60" s="24"/>
      <c r="I60" s="24"/>
      <c r="J60" s="94"/>
      <c r="K60" s="89"/>
      <c r="L60" s="89"/>
      <c r="M60" s="8"/>
      <c r="N60" s="88"/>
      <c r="O60" s="88"/>
      <c r="P60" s="88"/>
    </row>
    <row r="61" spans="7:16" ht="13.5">
      <c r="G61" s="90"/>
      <c r="H61" s="24"/>
      <c r="I61" s="24"/>
      <c r="J61" s="94"/>
      <c r="K61" s="89"/>
      <c r="L61" s="89"/>
      <c r="M61" s="8"/>
      <c r="N61" s="88"/>
      <c r="O61" s="88"/>
      <c r="P61" s="88"/>
    </row>
    <row r="62" spans="7:16" ht="13.5">
      <c r="G62" s="90"/>
      <c r="H62" s="24"/>
      <c r="I62" s="24"/>
      <c r="J62" s="94"/>
      <c r="K62" s="89"/>
      <c r="L62" s="89"/>
      <c r="M62" s="8"/>
      <c r="N62" s="88"/>
      <c r="O62" s="88"/>
      <c r="P62" s="88"/>
    </row>
    <row r="63" spans="7:16" ht="13.5">
      <c r="G63" s="90"/>
      <c r="H63" s="24"/>
      <c r="I63" s="24"/>
      <c r="J63" s="94"/>
      <c r="K63" s="89"/>
      <c r="L63" s="89"/>
      <c r="M63" s="8"/>
      <c r="N63" s="88"/>
      <c r="O63" s="88"/>
      <c r="P63" s="88"/>
    </row>
    <row r="64" spans="7:16" ht="13.5">
      <c r="G64" s="90"/>
      <c r="H64" s="24"/>
      <c r="I64" s="24"/>
      <c r="J64" s="94"/>
      <c r="K64" s="89"/>
      <c r="L64" s="89"/>
      <c r="M64" s="8"/>
      <c r="N64" s="88"/>
      <c r="O64" s="88"/>
      <c r="P64" s="88"/>
    </row>
    <row r="65" spans="7:16" ht="13.5">
      <c r="G65" s="90"/>
      <c r="H65" s="24"/>
      <c r="I65" s="24"/>
      <c r="J65" s="94"/>
      <c r="K65" s="89"/>
      <c r="L65" s="89"/>
      <c r="M65" s="8"/>
      <c r="N65" s="88"/>
      <c r="O65" s="88"/>
      <c r="P65" s="88"/>
    </row>
    <row r="66" spans="7:16" ht="13.5">
      <c r="G66" s="90"/>
      <c r="H66" s="24"/>
      <c r="I66" s="24"/>
      <c r="J66" s="94"/>
      <c r="K66" s="89"/>
      <c r="L66" s="89"/>
      <c r="M66" s="8"/>
      <c r="N66" s="88"/>
      <c r="O66" s="88"/>
      <c r="P66" s="88"/>
    </row>
    <row r="67" spans="7:16" ht="14.25" thickBot="1">
      <c r="G67" s="8"/>
      <c r="H67" s="8"/>
      <c r="I67" s="8"/>
      <c r="J67" s="8"/>
      <c r="K67" s="89"/>
      <c r="L67" s="89"/>
      <c r="M67" s="8"/>
      <c r="N67" s="8"/>
      <c r="O67" s="8"/>
      <c r="P67" s="8"/>
    </row>
    <row r="68" spans="11:22" ht="14.25" thickBot="1">
      <c r="K68" s="50"/>
      <c r="L68" s="50"/>
      <c r="S68" s="46" t="s">
        <v>37</v>
      </c>
      <c r="T68" s="47"/>
      <c r="U68" s="48"/>
      <c r="V68" s="49"/>
    </row>
    <row r="69" spans="11:22" ht="13.5">
      <c r="K69" s="50"/>
      <c r="L69" s="50"/>
      <c r="M69" s="30" t="s">
        <v>73</v>
      </c>
      <c r="N69" s="31"/>
      <c r="O69" s="31"/>
      <c r="P69" s="31"/>
      <c r="Q69" s="32"/>
      <c r="R69" s="21"/>
      <c r="S69" s="22" t="s">
        <v>38</v>
      </c>
      <c r="U69" s="21"/>
      <c r="V69" s="21"/>
    </row>
    <row r="70" spans="11:22" ht="14.25" thickBot="1">
      <c r="K70" s="50"/>
      <c r="L70" s="50"/>
      <c r="M70" s="61" t="s">
        <v>72</v>
      </c>
      <c r="N70" s="62"/>
      <c r="O70" s="62"/>
      <c r="P70" s="62"/>
      <c r="Q70" s="63"/>
      <c r="R70" s="24"/>
      <c r="S70" s="22" t="s">
        <v>39</v>
      </c>
      <c r="U70" s="21"/>
      <c r="V70" s="21"/>
    </row>
    <row r="71" spans="11:19" ht="14.25" thickBot="1">
      <c r="K71" s="50"/>
      <c r="L71" s="50"/>
      <c r="M71" s="21"/>
      <c r="N71" s="21"/>
      <c r="O71" s="21"/>
      <c r="P71" s="21"/>
      <c r="Q71" s="21"/>
      <c r="R71" s="21"/>
      <c r="S71" s="22" t="s">
        <v>43</v>
      </c>
    </row>
    <row r="72" spans="11:23" ht="13.5">
      <c r="K72" s="50"/>
      <c r="L72" s="50"/>
      <c r="M72" s="25" t="s">
        <v>57</v>
      </c>
      <c r="N72" s="26">
        <v>1000000</v>
      </c>
      <c r="O72" s="24"/>
      <c r="P72" s="24"/>
      <c r="Q72" s="24"/>
      <c r="R72" s="21"/>
      <c r="S72" s="27" t="s">
        <v>40</v>
      </c>
      <c r="T72" s="39" t="s">
        <v>41</v>
      </c>
      <c r="U72" s="40"/>
      <c r="V72" s="39" t="s">
        <v>45</v>
      </c>
      <c r="W72" s="40"/>
    </row>
    <row r="73" spans="11:23" ht="13.5">
      <c r="K73" s="50"/>
      <c r="L73" s="50"/>
      <c r="M73" s="25" t="s">
        <v>53</v>
      </c>
      <c r="N73" s="26">
        <v>133483</v>
      </c>
      <c r="O73" s="24"/>
      <c r="P73" s="24"/>
      <c r="Q73" s="24"/>
      <c r="R73" s="21"/>
      <c r="S73" s="41"/>
      <c r="T73" s="42" t="s">
        <v>42</v>
      </c>
      <c r="U73" s="43" t="s">
        <v>44</v>
      </c>
      <c r="V73" s="42" t="s">
        <v>42</v>
      </c>
      <c r="W73" s="43" t="s">
        <v>44</v>
      </c>
    </row>
    <row r="74" spans="11:23" ht="13.5">
      <c r="K74" s="50"/>
      <c r="L74" s="50"/>
      <c r="M74" s="1" t="s">
        <v>54</v>
      </c>
      <c r="N74" s="1">
        <v>10</v>
      </c>
      <c r="R74" s="21"/>
      <c r="S74" s="29">
        <v>1</v>
      </c>
      <c r="T74" s="44">
        <v>25</v>
      </c>
      <c r="U74" s="44">
        <v>75</v>
      </c>
      <c r="V74" s="44">
        <v>20.6</v>
      </c>
      <c r="W74" s="45">
        <v>79.4</v>
      </c>
    </row>
    <row r="75" spans="11:23" ht="13.5">
      <c r="K75" s="50"/>
      <c r="L75" s="50"/>
      <c r="M75" s="1" t="s">
        <v>34</v>
      </c>
      <c r="N75" s="64">
        <v>0.25</v>
      </c>
      <c r="R75" s="21"/>
      <c r="S75" s="29">
        <v>2</v>
      </c>
      <c r="T75" s="44">
        <v>18.8</v>
      </c>
      <c r="U75" s="44">
        <v>56.3</v>
      </c>
      <c r="V75" s="44">
        <v>16.4</v>
      </c>
      <c r="W75" s="45">
        <v>63</v>
      </c>
    </row>
    <row r="76" spans="11:23" ht="13.5">
      <c r="K76" s="50"/>
      <c r="L76" s="50"/>
      <c r="M76" s="65" t="s">
        <v>49</v>
      </c>
      <c r="N76" s="64">
        <v>0.334</v>
      </c>
      <c r="R76" s="21"/>
      <c r="S76" s="29">
        <v>3</v>
      </c>
      <c r="T76" s="44">
        <v>14.1</v>
      </c>
      <c r="U76" s="44">
        <v>42.2</v>
      </c>
      <c r="V76" s="44">
        <v>13</v>
      </c>
      <c r="W76" s="45">
        <v>50.1</v>
      </c>
    </row>
    <row r="77" spans="11:23" ht="13.5">
      <c r="K77" s="50"/>
      <c r="L77" s="50"/>
      <c r="M77" s="65" t="s">
        <v>50</v>
      </c>
      <c r="N77" s="66">
        <v>0.04448</v>
      </c>
      <c r="R77" s="21"/>
      <c r="S77" s="29">
        <v>4</v>
      </c>
      <c r="T77" s="44">
        <v>10.5</v>
      </c>
      <c r="U77" s="44">
        <v>31.6</v>
      </c>
      <c r="V77" s="44">
        <v>10.3</v>
      </c>
      <c r="W77" s="45">
        <v>39.6</v>
      </c>
    </row>
    <row r="78" spans="11:23" ht="14.25" thickBot="1">
      <c r="K78" s="50"/>
      <c r="L78" s="50"/>
      <c r="R78" s="21"/>
      <c r="S78" s="29">
        <v>5</v>
      </c>
      <c r="T78" s="44">
        <v>7.9</v>
      </c>
      <c r="U78" s="44">
        <v>23.7</v>
      </c>
      <c r="V78" s="44">
        <v>8.2</v>
      </c>
      <c r="W78" s="45">
        <v>31.6</v>
      </c>
    </row>
    <row r="79" spans="13:23" ht="14.25" thickBot="1">
      <c r="M79" s="73" t="s">
        <v>55</v>
      </c>
      <c r="N79" s="76">
        <f>ROUNDUP(N73*N75,0)</f>
        <v>33371</v>
      </c>
      <c r="O79" s="82" t="s">
        <v>60</v>
      </c>
      <c r="P79" s="116" t="s">
        <v>60</v>
      </c>
      <c r="Q79" s="40"/>
      <c r="R79" s="21"/>
      <c r="S79" s="29">
        <v>6</v>
      </c>
      <c r="T79" s="44">
        <v>5.9</v>
      </c>
      <c r="U79" s="44">
        <v>17.8</v>
      </c>
      <c r="V79" s="44">
        <v>6.5</v>
      </c>
      <c r="W79" s="45">
        <v>25.1</v>
      </c>
    </row>
    <row r="80" spans="13:23" ht="14.25" thickBot="1">
      <c r="M80" s="80" t="s">
        <v>56</v>
      </c>
      <c r="N80" s="81">
        <f>ROUNDDOWN(N72*N77,0)</f>
        <v>44480</v>
      </c>
      <c r="O80" s="77" t="s">
        <v>61</v>
      </c>
      <c r="P80" s="115" t="s">
        <v>61</v>
      </c>
      <c r="Q80" s="78"/>
      <c r="R80" s="21"/>
      <c r="S80" s="29">
        <v>7</v>
      </c>
      <c r="T80" s="44">
        <v>4.4</v>
      </c>
      <c r="U80" s="44">
        <v>13.3</v>
      </c>
      <c r="V80" s="44">
        <v>5.2</v>
      </c>
      <c r="W80" s="45">
        <v>19.9</v>
      </c>
    </row>
    <row r="81" spans="13:23" ht="14.25" thickBot="1">
      <c r="M81" s="83" t="s">
        <v>68</v>
      </c>
      <c r="N81" s="67"/>
      <c r="O81" s="117"/>
      <c r="P81" s="117"/>
      <c r="Q81" s="118"/>
      <c r="R81" s="21"/>
      <c r="S81" s="29">
        <v>8</v>
      </c>
      <c r="T81" s="44">
        <v>4.4</v>
      </c>
      <c r="U81" s="44">
        <v>8.9</v>
      </c>
      <c r="V81" s="44">
        <v>4.1</v>
      </c>
      <c r="W81" s="45">
        <v>15.8</v>
      </c>
    </row>
    <row r="82" spans="13:23" ht="14.25" thickBot="1">
      <c r="M82" s="83" t="s">
        <v>66</v>
      </c>
      <c r="N82" s="67" t="s">
        <v>67</v>
      </c>
      <c r="O82" s="67"/>
      <c r="P82" s="67"/>
      <c r="Q82" s="68"/>
      <c r="R82" s="21"/>
      <c r="S82" s="29">
        <v>9</v>
      </c>
      <c r="T82" s="44">
        <v>4.4</v>
      </c>
      <c r="U82" s="44">
        <v>4.4</v>
      </c>
      <c r="V82" s="44">
        <v>3.3</v>
      </c>
      <c r="W82" s="45">
        <v>12.5</v>
      </c>
    </row>
    <row r="83" spans="13:23" ht="13.5">
      <c r="M83" s="84" t="s">
        <v>62</v>
      </c>
      <c r="N83" s="85" t="e">
        <f>ROUNDUP(IF(N79&lt;N80,M86,IF(N79&gt;=N80,N79)),0)</f>
        <v>#VALUE!</v>
      </c>
      <c r="R83" s="21"/>
      <c r="S83" s="29">
        <v>10</v>
      </c>
      <c r="T83" s="44">
        <v>4.4</v>
      </c>
      <c r="U83" s="44" t="s">
        <v>46</v>
      </c>
      <c r="V83" s="44">
        <v>2.6</v>
      </c>
      <c r="W83" s="45">
        <v>10</v>
      </c>
    </row>
    <row r="84" spans="13:23" ht="14.25" thickBot="1">
      <c r="M84" s="74" t="s">
        <v>63</v>
      </c>
      <c r="N84" s="75" t="e">
        <f>IF((N73-N83)&gt;1,(N73-N83),1)</f>
        <v>#VALUE!</v>
      </c>
      <c r="R84" s="21"/>
      <c r="S84" s="29">
        <v>11</v>
      </c>
      <c r="T84" s="44"/>
      <c r="U84" s="44"/>
      <c r="V84" s="44">
        <v>2.1</v>
      </c>
      <c r="W84" s="45">
        <v>7.9</v>
      </c>
    </row>
    <row r="85" spans="13:23" ht="14.25" thickBot="1">
      <c r="M85" s="69" t="s">
        <v>71</v>
      </c>
      <c r="N85" s="71"/>
      <c r="O85" s="70"/>
      <c r="P85" s="70"/>
      <c r="Q85" s="72"/>
      <c r="R85" s="21"/>
      <c r="S85" s="29">
        <v>12</v>
      </c>
      <c r="T85" s="44"/>
      <c r="U85" s="44"/>
      <c r="V85" s="44">
        <v>1.6</v>
      </c>
      <c r="W85" s="45">
        <v>6.3</v>
      </c>
    </row>
    <row r="86" spans="13:23" ht="14.25" thickBot="1">
      <c r="M86" s="83" t="s">
        <v>69</v>
      </c>
      <c r="N86" s="67" t="s">
        <v>70</v>
      </c>
      <c r="O86" s="67"/>
      <c r="P86" s="67"/>
      <c r="Q86" s="68"/>
      <c r="R86" s="21"/>
      <c r="S86" s="29">
        <v>13</v>
      </c>
      <c r="T86" s="44"/>
      <c r="U86" s="44"/>
      <c r="V86" s="44">
        <v>1.3</v>
      </c>
      <c r="W86" s="45">
        <v>5</v>
      </c>
    </row>
    <row r="87" spans="13:23" ht="13.5">
      <c r="M87" s="86" t="s">
        <v>58</v>
      </c>
      <c r="N87" s="59">
        <v>133483</v>
      </c>
      <c r="O87" s="86" t="s">
        <v>59</v>
      </c>
      <c r="P87" s="86" t="s">
        <v>59</v>
      </c>
      <c r="Q87" s="86"/>
      <c r="R87" s="21"/>
      <c r="S87" s="29">
        <v>14</v>
      </c>
      <c r="T87" s="44"/>
      <c r="U87" s="44"/>
      <c r="V87" s="44">
        <v>1</v>
      </c>
      <c r="W87" s="45">
        <v>4</v>
      </c>
    </row>
    <row r="88" spans="13:23" ht="13.5">
      <c r="M88" s="74" t="s">
        <v>64</v>
      </c>
      <c r="N88" s="75">
        <f>ROUNDUP(IF(N79&gt;=N80,M82,IF((N73-N87*N76)&gt;1,N87*N76,N73-1)),0)</f>
        <v>44584</v>
      </c>
      <c r="O88" s="1"/>
      <c r="P88" s="1"/>
      <c r="Q88" s="1"/>
      <c r="R88" s="21"/>
      <c r="S88" s="29">
        <v>15</v>
      </c>
      <c r="T88" s="44"/>
      <c r="U88" s="44"/>
      <c r="V88" s="44">
        <v>1</v>
      </c>
      <c r="W88" s="45">
        <v>3</v>
      </c>
    </row>
    <row r="89" spans="13:23" ht="13.5">
      <c r="M89" s="74" t="s">
        <v>65</v>
      </c>
      <c r="N89" s="75">
        <f>IF((N73-N88)&gt;1,(N73-N88),1)</f>
        <v>88899</v>
      </c>
      <c r="O89" s="1"/>
      <c r="P89" s="1"/>
      <c r="Q89" s="1"/>
      <c r="R89" s="21"/>
      <c r="S89" s="29">
        <v>16</v>
      </c>
      <c r="T89" s="44"/>
      <c r="U89" s="44"/>
      <c r="V89" s="44">
        <v>1</v>
      </c>
      <c r="W89" s="45">
        <v>2</v>
      </c>
    </row>
    <row r="90" spans="15:23" ht="13.5">
      <c r="O90" s="8"/>
      <c r="P90" s="8"/>
      <c r="R90" s="1"/>
      <c r="S90" s="1"/>
      <c r="T90" s="44"/>
      <c r="U90" s="44"/>
      <c r="V90" s="44">
        <v>1</v>
      </c>
      <c r="W90" s="45">
        <v>1</v>
      </c>
    </row>
    <row r="91" spans="13:23" ht="13.5">
      <c r="M91" t="s">
        <v>74</v>
      </c>
      <c r="N91" s="87"/>
      <c r="Q91" s="87"/>
      <c r="T91" s="44"/>
      <c r="U91" s="44"/>
      <c r="V91" s="44">
        <v>1</v>
      </c>
      <c r="W91" s="45" t="s">
        <v>46</v>
      </c>
    </row>
    <row r="92" spans="13:22" ht="13.5">
      <c r="M92" t="s">
        <v>76</v>
      </c>
      <c r="R92" s="21"/>
      <c r="S92" s="22"/>
      <c r="T92" s="38"/>
      <c r="U92" s="38"/>
      <c r="V92" s="38"/>
    </row>
    <row r="93" spans="13:22" ht="13.5">
      <c r="M93" t="s">
        <v>75</v>
      </c>
      <c r="R93" s="21"/>
      <c r="S93" s="22" t="s">
        <v>47</v>
      </c>
      <c r="T93" s="38"/>
      <c r="U93" s="38"/>
      <c r="V93" s="38"/>
    </row>
    <row r="94" spans="18:22" ht="13.5">
      <c r="R94" s="21"/>
      <c r="S94" s="22" t="s">
        <v>48</v>
      </c>
      <c r="T94" s="38"/>
      <c r="U94" s="38"/>
      <c r="V94" s="38"/>
    </row>
  </sheetData>
  <hyperlinks>
    <hyperlink ref="D9" r:id="rId1" display="１．一般の所得税・住民税の計算式"/>
    <hyperlink ref="D13" r:id="rId2" display="２．土地建物の譲渡所得の所得税・住民税の計算"/>
    <hyperlink ref="D17" r:id="rId3" display="３．贈与税の計算"/>
    <hyperlink ref="D20" r:id="rId4" display="４．相続税の計算"/>
    <hyperlink ref="B2" r:id="rId5" display="鵜野和夫のホームページのトップへ"/>
    <hyperlink ref="J1" r:id="rId6" display="「最近の不動産税制の改正」"/>
    <hyperlink ref="D23" r:id="rId7" display="[相続税の路線価の閲覧と計算方法と相続税の解説]"/>
    <hyperlink ref="AE1" r:id="rId8" display="「最近の不動産税制の改正」"/>
  </hyperlinks>
  <printOptions/>
  <pageMargins left="0.75" right="0.75" top="1" bottom="1" header="0.512" footer="0.512"/>
  <pageSetup horizontalDpi="360" verticalDpi="36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 kazuo</dc:creator>
  <cp:keywords/>
  <dc:description/>
  <cp:lastModifiedBy>鵜野和夫</cp:lastModifiedBy>
  <cp:lastPrinted>2012-07-19T08:07:21Z</cp:lastPrinted>
  <dcterms:created xsi:type="dcterms:W3CDTF">2002-03-20T01:34:58Z</dcterms:created>
  <dcterms:modified xsi:type="dcterms:W3CDTF">2016-04-21T03:18:08Z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